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46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<sst xmlns="http://schemas.openxmlformats.org/spreadsheetml/2006/main" count="218" uniqueCount="164">
  <si>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</si>
  <si>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</si>
  <si>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</si>
  <si>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</si>
  <si>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</si>
  <si>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</si>
  <si>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</si>
  <si>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</si>
  <si>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</si>
  <si>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</si>
  <si>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</si>
  <si>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</si>
  <si>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</si>
  <si>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</si>
  <si>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</si>
  <si>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</si>
  <si>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</si>
  <si>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</si>
  <si>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</si>
  <si>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</si>
  <si>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</si>
  <si>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</si>
  <si>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</si>
  <si>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</si>
  <si>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</si>
  <si>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</si>
  <si>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</si>
  <si>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</si>
  <si>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</si>
  <si>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</si>
  <si>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</si>
  <si>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</si>
  <si>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</si>
  <si>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</si>
  <si>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</si>
  <si>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</si>
  <si>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</si>
  <si>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</si>
  <si>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</si>
  <si>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</si>
  <si>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</si>
  <si>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</si>
  <si>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</si>
  <si>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</si>
  <si>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</si>
  <si>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</si>
  <si>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</si>
  <si>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</si>
  <si>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</si>
  <si>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</si>
  <si>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</si>
  <si>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</si>
  <si>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</si>
  <si>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</si>
  <si>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14 - appears to be gaining, or losing, teeth which are not developed (an adaptation to changing climate possibly).  OTU 1 and 25 similar, but venation different.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</si>
  <si>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</si>
  <si>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</si>
  <si>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</si>
  <si>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</si>
  <si>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</si>
  <si>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</si>
  <si>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</si>
  <si>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35</t>
    <phoneticPr fontId="18" type="noConversion"/>
  </si>
  <si>
    <t>OTU 36</t>
    <phoneticPr fontId="18" type="noConversion"/>
  </si>
  <si>
    <t>OTU 37</t>
    <phoneticPr fontId="18" type="noConversion"/>
  </si>
  <si>
    <t>OTU 39</t>
    <phoneticPr fontId="18" type="noConversion"/>
  </si>
  <si>
    <t>OTU 40</t>
    <phoneticPr fontId="18" type="noConversion"/>
  </si>
  <si>
    <t>OTU 41</t>
    <phoneticPr fontId="18" type="noConversion"/>
  </si>
  <si>
    <t>OTU 42</t>
    <phoneticPr fontId="18" type="noConversion"/>
  </si>
  <si>
    <t>OTU 43</t>
    <phoneticPr fontId="18" type="noConversion"/>
  </si>
  <si>
    <t>OTU 44</t>
    <phoneticPr fontId="18" type="noConversion"/>
  </si>
  <si>
    <t>OTU 46</t>
    <phoneticPr fontId="18" type="noConversion"/>
  </si>
  <si>
    <t>OTU 48</t>
    <phoneticPr fontId="18" type="noConversion"/>
  </si>
  <si>
    <t>OTU 45</t>
    <phoneticPr fontId="18" type="noConversion"/>
  </si>
  <si>
    <t>OTU 49</t>
    <phoneticPr fontId="18" type="noConversion"/>
  </si>
  <si>
    <t>OTU 50</t>
    <phoneticPr fontId="18" type="noConversion"/>
  </si>
  <si>
    <t>OTU 51</t>
    <phoneticPr fontId="18" type="noConversion"/>
  </si>
  <si>
    <t>OTU 52</t>
    <phoneticPr fontId="18" type="noConversion"/>
  </si>
  <si>
    <t xml:space="preserve">OTU 33 </t>
    <phoneticPr fontId="18" type="noConversion"/>
  </si>
  <si>
    <t>Shennongjia 4, Hubei Province (sample 12)</t>
    <phoneticPr fontId="18" type="noConversion"/>
  </si>
  <si>
    <t>OTU 34</t>
    <phoneticPr fontId="18" type="noConversion"/>
  </si>
  <si>
    <t xml:space="preserve">OTU 38 </t>
    <phoneticPr fontId="18" type="noConversion"/>
  </si>
  <si>
    <t xml:space="preserve">OTU 47 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</si>
  <si>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</si>
  <si>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</si>
  <si>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</si>
  <si>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</si>
  <si>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</si>
  <si>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</si>
  <si>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</si>
  <si>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</si>
  <si>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</si>
  <si>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TEVS</t>
    <phoneticPr fontId="18" type="noConversion"/>
  </si>
  <si>
    <t>110.43306°E</t>
    <phoneticPr fontId="18" type="noConversion"/>
  </si>
  <si>
    <t>1809 ± 8 m</t>
    <phoneticPr fontId="18" type="noConversion"/>
  </si>
  <si>
    <t>31.68°N</t>
    <phoneticPr fontId="18" type="noConversion"/>
  </si>
  <si>
    <t>21.09.2010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</si>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</sst>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44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30</v>
      </c>
      <c r="B1" s="238" t="s">
        <v>26</v>
      </c>
      <c r="C1" s="234" t="s">
        <v>27</v>
      </c>
      <c r="D1" s="235"/>
      <c r="E1" s="228" t="s">
        <v>28</v>
      </c>
      <c r="F1" s="229"/>
      <c r="G1" s="228" t="s">
        <v>29</v>
      </c>
      <c r="H1" s="229"/>
      <c r="I1" s="178" t="s">
        <v>90</v>
      </c>
      <c r="J1" s="232"/>
      <c r="K1" s="178" t="s">
        <v>91</v>
      </c>
      <c r="L1" s="179"/>
      <c r="M1" s="174"/>
      <c r="N1" s="192" t="s">
        <v>87</v>
      </c>
      <c r="O1" s="192"/>
      <c r="P1" s="129">
        <v>1</v>
      </c>
      <c r="Q1" s="124"/>
      <c r="R1" s="125"/>
      <c r="S1" s="194" t="s">
        <v>89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88</v>
      </c>
      <c r="O2" s="193"/>
      <c r="P2" s="126" t="s">
        <v>86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92</v>
      </c>
      <c r="B3" s="159" t="s">
        <v>79</v>
      </c>
      <c r="C3" s="182" t="s">
        <v>95</v>
      </c>
      <c r="D3" s="183"/>
      <c r="E3" s="182" t="s">
        <v>93</v>
      </c>
      <c r="F3" s="183"/>
      <c r="G3" s="241" t="s">
        <v>94</v>
      </c>
      <c r="H3" s="242"/>
      <c r="I3" s="243" t="s">
        <v>96</v>
      </c>
      <c r="J3" s="244"/>
      <c r="K3" s="182"/>
      <c r="L3" s="183"/>
      <c r="M3" s="186" t="s">
        <v>54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84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46</v>
      </c>
      <c r="B5" s="203" t="s">
        <v>45</v>
      </c>
      <c r="C5" s="207" t="s">
        <v>133</v>
      </c>
      <c r="D5" s="208"/>
      <c r="E5" s="209" t="s">
        <v>127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128</v>
      </c>
      <c r="P5" s="215"/>
      <c r="Q5" s="215"/>
      <c r="R5" s="215"/>
      <c r="S5" s="215"/>
      <c r="T5" s="215"/>
      <c r="U5" s="215"/>
      <c r="V5" s="215"/>
      <c r="W5" s="216"/>
      <c r="X5" s="217" t="s">
        <v>129</v>
      </c>
      <c r="Y5" s="218"/>
      <c r="Z5" s="218"/>
      <c r="AA5" s="219"/>
      <c r="AB5" s="220" t="s">
        <v>130</v>
      </c>
      <c r="AC5" s="221"/>
      <c r="AD5" s="222"/>
      <c r="AE5" s="223" t="s">
        <v>131</v>
      </c>
      <c r="AF5" s="224"/>
      <c r="AG5" s="224"/>
      <c r="AH5" s="224"/>
      <c r="AI5" s="225"/>
      <c r="AJ5" s="200" t="s">
        <v>132</v>
      </c>
      <c r="AK5" s="201"/>
      <c r="AL5" s="202"/>
      <c r="AN5" s="172" t="s">
        <v>49</v>
      </c>
      <c r="AO5" s="170" t="s">
        <v>50</v>
      </c>
      <c r="AP5" s="170" t="s">
        <v>51</v>
      </c>
      <c r="AQ5" s="165" t="s">
        <v>52</v>
      </c>
      <c r="AR5" s="165" t="s">
        <v>47</v>
      </c>
      <c r="AS5" s="165" t="s">
        <v>48</v>
      </c>
      <c r="AT5" s="165" t="s">
        <v>42</v>
      </c>
      <c r="AU5" s="165" t="s">
        <v>53</v>
      </c>
      <c r="AV5" s="165" t="s">
        <v>83</v>
      </c>
      <c r="AW5" s="168" t="s">
        <v>43</v>
      </c>
    </row>
    <row r="6" spans="1:88" ht="80.25" customHeight="1" thickBot="1">
      <c r="A6" s="206"/>
      <c r="B6" s="204"/>
      <c r="C6" s="131" t="s">
        <v>33</v>
      </c>
      <c r="D6" s="132" t="s">
        <v>147</v>
      </c>
      <c r="E6" s="133" t="s">
        <v>148</v>
      </c>
      <c r="F6" s="134" t="s">
        <v>85</v>
      </c>
      <c r="G6" s="135" t="s">
        <v>122</v>
      </c>
      <c r="H6" s="136" t="s">
        <v>134</v>
      </c>
      <c r="I6" s="135" t="s">
        <v>123</v>
      </c>
      <c r="J6" s="134" t="s">
        <v>124</v>
      </c>
      <c r="K6" s="135" t="s">
        <v>151</v>
      </c>
      <c r="L6" s="134" t="s">
        <v>152</v>
      </c>
      <c r="M6" s="137" t="s">
        <v>125</v>
      </c>
      <c r="N6" s="138" t="s">
        <v>126</v>
      </c>
      <c r="O6" s="139" t="s">
        <v>154</v>
      </c>
      <c r="P6" s="140" t="s">
        <v>155</v>
      </c>
      <c r="Q6" s="141" t="s">
        <v>156</v>
      </c>
      <c r="R6" s="140" t="s">
        <v>157</v>
      </c>
      <c r="S6" s="142" t="s">
        <v>158</v>
      </c>
      <c r="T6" s="141" t="s">
        <v>159</v>
      </c>
      <c r="U6" s="143" t="s">
        <v>160</v>
      </c>
      <c r="V6" s="140" t="s">
        <v>161</v>
      </c>
      <c r="W6" s="144" t="s">
        <v>162</v>
      </c>
      <c r="X6" s="145" t="s">
        <v>135</v>
      </c>
      <c r="Y6" s="146" t="s">
        <v>137</v>
      </c>
      <c r="Z6" s="147" t="s">
        <v>138</v>
      </c>
      <c r="AA6" s="148" t="s">
        <v>136</v>
      </c>
      <c r="AB6" s="149" t="s">
        <v>139</v>
      </c>
      <c r="AC6" s="150" t="s">
        <v>140</v>
      </c>
      <c r="AD6" s="151" t="s">
        <v>141</v>
      </c>
      <c r="AE6" s="152" t="s">
        <v>145</v>
      </c>
      <c r="AF6" s="153" t="s">
        <v>142</v>
      </c>
      <c r="AG6" s="153" t="s">
        <v>143</v>
      </c>
      <c r="AH6" s="153" t="s">
        <v>144</v>
      </c>
      <c r="AI6" s="154" t="s">
        <v>146</v>
      </c>
      <c r="AJ6" s="155" t="s">
        <v>11</v>
      </c>
      <c r="AK6" s="156" t="s">
        <v>12</v>
      </c>
      <c r="AL6" s="157" t="s">
        <v>13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97</v>
      </c>
      <c r="C7" s="24">
        <v>1</v>
      </c>
      <c r="D7" s="16">
        <v>1</v>
      </c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>
        <v>1</v>
      </c>
      <c r="AC7" s="50"/>
      <c r="AD7" s="17"/>
      <c r="AE7" s="24"/>
      <c r="AF7" s="50">
        <v>1</v>
      </c>
      <c r="AG7" s="50"/>
      <c r="AH7" s="50"/>
      <c r="AI7" s="53"/>
      <c r="AJ7" s="24">
        <v>1</v>
      </c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98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>
        <v>1</v>
      </c>
      <c r="AA8" s="17">
        <v>1</v>
      </c>
      <c r="AB8" s="24"/>
      <c r="AC8" s="50">
        <v>1</v>
      </c>
      <c r="AD8" s="17"/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99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>
        <v>1</v>
      </c>
      <c r="Q9" s="38">
        <v>1</v>
      </c>
      <c r="R9" s="48">
        <v>1</v>
      </c>
      <c r="S9" s="50">
        <v>1</v>
      </c>
      <c r="T9" s="38"/>
      <c r="U9" s="48"/>
      <c r="V9" s="50"/>
      <c r="W9" s="16"/>
      <c r="X9" s="38"/>
      <c r="Y9" s="32"/>
      <c r="Z9" s="50">
        <v>1</v>
      </c>
      <c r="AA9" s="17">
        <v>1</v>
      </c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100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>
        <v>1</v>
      </c>
      <c r="S10" s="50">
        <v>1</v>
      </c>
      <c r="T10" s="38">
        <v>1</v>
      </c>
      <c r="U10" s="48"/>
      <c r="V10" s="50"/>
      <c r="W10" s="16"/>
      <c r="X10" s="38"/>
      <c r="Y10" s="32"/>
      <c r="Z10" s="50">
        <v>1</v>
      </c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101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/>
      <c r="J11" s="39">
        <v>1</v>
      </c>
      <c r="K11" s="32"/>
      <c r="L11" s="39">
        <v>1</v>
      </c>
      <c r="M11" s="32">
        <v>1</v>
      </c>
      <c r="N11" s="16">
        <v>1</v>
      </c>
      <c r="O11" s="42"/>
      <c r="P11" s="48"/>
      <c r="Q11" s="38"/>
      <c r="R11" s="48">
        <v>1</v>
      </c>
      <c r="S11" s="50">
        <v>1</v>
      </c>
      <c r="T11" s="38">
        <v>1</v>
      </c>
      <c r="U11" s="48"/>
      <c r="V11" s="50"/>
      <c r="W11" s="16"/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102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/>
      <c r="J12" s="39">
        <v>1</v>
      </c>
      <c r="K12" s="32"/>
      <c r="L12" s="39">
        <v>1</v>
      </c>
      <c r="M12" s="32">
        <v>1</v>
      </c>
      <c r="N12" s="16">
        <v>1</v>
      </c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>
        <v>1</v>
      </c>
      <c r="AB12" s="24"/>
      <c r="AC12" s="50">
        <v>1</v>
      </c>
      <c r="AD12" s="17"/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103</v>
      </c>
      <c r="C13" s="24">
        <v>1</v>
      </c>
      <c r="D13" s="16">
        <v>1</v>
      </c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>
        <v>1</v>
      </c>
      <c r="W13" s="16">
        <v>1</v>
      </c>
      <c r="X13" s="38"/>
      <c r="Y13" s="32">
        <v>1</v>
      </c>
      <c r="Z13" s="50">
        <v>1</v>
      </c>
      <c r="AA13" s="17">
        <v>1</v>
      </c>
      <c r="AB13" s="24">
        <v>1</v>
      </c>
      <c r="AC13" s="50">
        <v>1</v>
      </c>
      <c r="AD13" s="17"/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104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/>
      <c r="L14" s="39">
        <v>1</v>
      </c>
      <c r="M14" s="32">
        <v>1</v>
      </c>
      <c r="N14" s="16">
        <v>1</v>
      </c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105</v>
      </c>
      <c r="C15" s="24">
        <v>1</v>
      </c>
      <c r="D15" s="16"/>
      <c r="E15" s="24"/>
      <c r="F15" s="39">
        <v>1</v>
      </c>
      <c r="G15" s="32"/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/>
      <c r="AI15" s="53"/>
      <c r="AJ15" s="24"/>
      <c r="AK15" s="50">
        <v>1</v>
      </c>
      <c r="AL15" s="16">
        <v>1</v>
      </c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106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>
        <v>1</v>
      </c>
      <c r="M16" s="32"/>
      <c r="N16" s="16"/>
      <c r="O16" s="42"/>
      <c r="P16" s="48"/>
      <c r="Q16" s="38"/>
      <c r="R16" s="48">
        <v>1</v>
      </c>
      <c r="S16" s="50">
        <v>1</v>
      </c>
      <c r="T16" s="38">
        <v>1</v>
      </c>
      <c r="U16" s="48">
        <v>1</v>
      </c>
      <c r="V16" s="50"/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107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>
        <v>1</v>
      </c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/>
      <c r="V17" s="50"/>
      <c r="W17" s="16"/>
      <c r="X17" s="38"/>
      <c r="Y17" s="32"/>
      <c r="Z17" s="50">
        <v>1</v>
      </c>
      <c r="AA17" s="17">
        <v>1</v>
      </c>
      <c r="AB17" s="24"/>
      <c r="AC17" s="50"/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108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>
        <v>1</v>
      </c>
      <c r="M18" s="32"/>
      <c r="N18" s="16"/>
      <c r="O18" s="42"/>
      <c r="P18" s="48"/>
      <c r="Q18" s="38"/>
      <c r="R18" s="48">
        <v>1</v>
      </c>
      <c r="S18" s="50">
        <v>1</v>
      </c>
      <c r="T18" s="38">
        <v>1</v>
      </c>
      <c r="U18" s="48">
        <v>1</v>
      </c>
      <c r="V18" s="50"/>
      <c r="W18" s="16"/>
      <c r="X18" s="38"/>
      <c r="Y18" s="32"/>
      <c r="Z18" s="50"/>
      <c r="AA18" s="17">
        <v>1</v>
      </c>
      <c r="AB18" s="24"/>
      <c r="AC18" s="50">
        <v>1</v>
      </c>
      <c r="AD18" s="17"/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109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/>
      <c r="U19" s="48"/>
      <c r="V19" s="50"/>
      <c r="W19" s="16"/>
      <c r="X19" s="38"/>
      <c r="Y19" s="32"/>
      <c r="Z19" s="50">
        <v>1</v>
      </c>
      <c r="AA19" s="17">
        <v>1</v>
      </c>
      <c r="AB19" s="24"/>
      <c r="AC19" s="50">
        <v>1</v>
      </c>
      <c r="AD19" s="17"/>
      <c r="AE19" s="24"/>
      <c r="AF19" s="50"/>
      <c r="AG19" s="50">
        <v>1</v>
      </c>
      <c r="AH19" s="50">
        <v>1</v>
      </c>
      <c r="AI19" s="53">
        <v>1</v>
      </c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110</v>
      </c>
      <c r="C20" s="24">
        <v>1</v>
      </c>
      <c r="D20" s="16"/>
      <c r="E20" s="24">
        <v>1</v>
      </c>
      <c r="F20" s="39">
        <v>1</v>
      </c>
      <c r="G20" s="32"/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/>
      <c r="U20" s="48"/>
      <c r="V20" s="50"/>
      <c r="W20" s="16"/>
      <c r="X20" s="38">
        <v>1</v>
      </c>
      <c r="Y20" s="32">
        <v>1</v>
      </c>
      <c r="Z20" s="50"/>
      <c r="AA20" s="17"/>
      <c r="AB20" s="24"/>
      <c r="AC20" s="50">
        <v>1</v>
      </c>
      <c r="AD20" s="17"/>
      <c r="AE20" s="24"/>
      <c r="AF20" s="50">
        <v>1</v>
      </c>
      <c r="AG20" s="50"/>
      <c r="AH20" s="50"/>
      <c r="AI20" s="53"/>
      <c r="AJ20" s="24"/>
      <c r="AK20" s="50">
        <v>1</v>
      </c>
      <c r="AL20" s="16">
        <v>1</v>
      </c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111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/>
      <c r="V21" s="50"/>
      <c r="W21" s="16"/>
      <c r="X21" s="38"/>
      <c r="Y21" s="32"/>
      <c r="Z21" s="50">
        <v>1</v>
      </c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112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/>
      <c r="T22" s="38">
        <v>1</v>
      </c>
      <c r="U22" s="48">
        <v>1</v>
      </c>
      <c r="V22" s="50">
        <v>1</v>
      </c>
      <c r="W22" s="16"/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113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>
        <v>1</v>
      </c>
      <c r="M23" s="32">
        <v>1</v>
      </c>
      <c r="N23" s="16"/>
      <c r="O23" s="42"/>
      <c r="P23" s="48"/>
      <c r="Q23" s="38"/>
      <c r="R23" s="48">
        <v>1</v>
      </c>
      <c r="S23" s="50">
        <v>1</v>
      </c>
      <c r="T23" s="38"/>
      <c r="U23" s="48"/>
      <c r="V23" s="50"/>
      <c r="W23" s="16"/>
      <c r="X23" s="38"/>
      <c r="Y23" s="32"/>
      <c r="Z23" s="50">
        <v>1</v>
      </c>
      <c r="AA23" s="17">
        <v>1</v>
      </c>
      <c r="AB23" s="24"/>
      <c r="AC23" s="50">
        <v>1</v>
      </c>
      <c r="AD23" s="17"/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114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>
        <v>1</v>
      </c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/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/>
      <c r="AG24" s="50"/>
      <c r="AH24" s="50">
        <v>1</v>
      </c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115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>
        <v>1</v>
      </c>
      <c r="S25" s="50">
        <v>1</v>
      </c>
      <c r="T25" s="38"/>
      <c r="U25" s="48"/>
      <c r="V25" s="50"/>
      <c r="W25" s="16"/>
      <c r="X25" s="38"/>
      <c r="Y25" s="32">
        <v>1</v>
      </c>
      <c r="Z25" s="50">
        <v>1</v>
      </c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116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>
        <v>1</v>
      </c>
      <c r="R26" s="48">
        <v>1</v>
      </c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117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>
        <v>1</v>
      </c>
      <c r="R27" s="48">
        <v>1</v>
      </c>
      <c r="S27" s="50"/>
      <c r="T27" s="38"/>
      <c r="U27" s="48"/>
      <c r="V27" s="50"/>
      <c r="W27" s="16"/>
      <c r="X27" s="38"/>
      <c r="Y27" s="32">
        <v>1</v>
      </c>
      <c r="Z27" s="50">
        <v>1</v>
      </c>
      <c r="AA27" s="17"/>
      <c r="AB27" s="24"/>
      <c r="AC27" s="50">
        <v>1</v>
      </c>
      <c r="AD27" s="17">
        <v>1</v>
      </c>
      <c r="AE27" s="24"/>
      <c r="AF27" s="50">
        <v>1</v>
      </c>
      <c r="AG27" s="50"/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118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/>
      <c r="J28" s="39">
        <v>1</v>
      </c>
      <c r="K28" s="32">
        <v>1</v>
      </c>
      <c r="L28" s="39">
        <v>1</v>
      </c>
      <c r="M28" s="32">
        <v>1</v>
      </c>
      <c r="N28" s="16"/>
      <c r="O28" s="42"/>
      <c r="P28" s="48"/>
      <c r="Q28" s="38">
        <v>1</v>
      </c>
      <c r="R28" s="48">
        <v>1</v>
      </c>
      <c r="S28" s="50">
        <v>1</v>
      </c>
      <c r="T28" s="38">
        <v>1</v>
      </c>
      <c r="U28" s="48"/>
      <c r="V28" s="50"/>
      <c r="W28" s="16"/>
      <c r="X28" s="38"/>
      <c r="Y28" s="32"/>
      <c r="Z28" s="50"/>
      <c r="AA28" s="17">
        <v>1</v>
      </c>
      <c r="AB28" s="24"/>
      <c r="AC28" s="50">
        <v>1</v>
      </c>
      <c r="AD28" s="17">
        <v>1</v>
      </c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119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/>
      <c r="U29" s="48"/>
      <c r="V29" s="50"/>
      <c r="W29" s="16"/>
      <c r="X29" s="38"/>
      <c r="Y29" s="32">
        <v>1</v>
      </c>
      <c r="Z29" s="50"/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120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>
        <v>1</v>
      </c>
      <c r="S30" s="50">
        <v>1</v>
      </c>
      <c r="T30" s="38"/>
      <c r="U30" s="48"/>
      <c r="V30" s="50"/>
      <c r="W30" s="16"/>
      <c r="X30" s="38"/>
      <c r="Y30" s="32">
        <v>1</v>
      </c>
      <c r="Z30" s="50">
        <v>1</v>
      </c>
      <c r="AA30" s="17"/>
      <c r="AB30" s="24"/>
      <c r="AC30" s="50">
        <v>1</v>
      </c>
      <c r="AD30" s="17">
        <v>1</v>
      </c>
      <c r="AE30" s="24"/>
      <c r="AF30" s="50">
        <v>1</v>
      </c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121</v>
      </c>
      <c r="C31" s="24">
        <v>1</v>
      </c>
      <c r="D31" s="16">
        <v>1</v>
      </c>
      <c r="E31" s="24"/>
      <c r="F31" s="39">
        <v>1</v>
      </c>
      <c r="G31" s="32">
        <v>1</v>
      </c>
      <c r="H31" s="38">
        <v>1</v>
      </c>
      <c r="I31" s="32">
        <v>1</v>
      </c>
      <c r="J31" s="39">
        <v>1</v>
      </c>
      <c r="K31" s="32"/>
      <c r="L31" s="39">
        <v>1</v>
      </c>
      <c r="M31" s="32">
        <v>1</v>
      </c>
      <c r="N31" s="16">
        <v>1</v>
      </c>
      <c r="O31" s="42"/>
      <c r="P31" s="48"/>
      <c r="Q31" s="38"/>
      <c r="R31" s="48">
        <v>1</v>
      </c>
      <c r="S31" s="50">
        <v>1</v>
      </c>
      <c r="T31" s="38">
        <v>1</v>
      </c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>
        <v>1</v>
      </c>
      <c r="AC31" s="50">
        <v>1</v>
      </c>
      <c r="AD31" s="17"/>
      <c r="AE31" s="24"/>
      <c r="AF31" s="50">
        <v>1</v>
      </c>
      <c r="AG31" s="50"/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55</v>
      </c>
      <c r="C32" s="24">
        <v>1</v>
      </c>
      <c r="D32" s="16"/>
      <c r="E32" s="24"/>
      <c r="F32" s="39">
        <v>1</v>
      </c>
      <c r="G32" s="32">
        <v>1</v>
      </c>
      <c r="H32" s="38">
        <v>1</v>
      </c>
      <c r="I32" s="32">
        <v>1</v>
      </c>
      <c r="J32" s="39">
        <v>1</v>
      </c>
      <c r="K32" s="32">
        <v>1</v>
      </c>
      <c r="L32" s="39">
        <v>1</v>
      </c>
      <c r="M32" s="32">
        <v>1</v>
      </c>
      <c r="N32" s="16"/>
      <c r="O32" s="42"/>
      <c r="P32" s="48"/>
      <c r="Q32" s="38"/>
      <c r="R32" s="48">
        <v>1</v>
      </c>
      <c r="S32" s="50">
        <v>1</v>
      </c>
      <c r="T32" s="38">
        <v>1</v>
      </c>
      <c r="U32" s="48"/>
      <c r="V32" s="50"/>
      <c r="W32" s="16"/>
      <c r="X32" s="38"/>
      <c r="Y32" s="32"/>
      <c r="Z32" s="50"/>
      <c r="AA32" s="17">
        <v>1</v>
      </c>
      <c r="AB32" s="24"/>
      <c r="AC32" s="50">
        <v>1</v>
      </c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56</v>
      </c>
      <c r="C33" s="24"/>
      <c r="D33" s="16">
        <v>1</v>
      </c>
      <c r="E33" s="24"/>
      <c r="F33" s="39">
        <v>1</v>
      </c>
      <c r="G33" s="32">
        <v>1</v>
      </c>
      <c r="H33" s="38">
        <v>1</v>
      </c>
      <c r="I33" s="32">
        <v>1</v>
      </c>
      <c r="J33" s="39">
        <v>1</v>
      </c>
      <c r="K33" s="32"/>
      <c r="L33" s="39">
        <v>1</v>
      </c>
      <c r="M33" s="32">
        <v>1</v>
      </c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>
        <v>1</v>
      </c>
      <c r="AC33" s="50"/>
      <c r="AD33" s="17"/>
      <c r="AE33" s="24">
        <v>1</v>
      </c>
      <c r="AF33" s="50">
        <v>1</v>
      </c>
      <c r="AG33" s="50"/>
      <c r="AH33" s="50"/>
      <c r="AI33" s="53"/>
      <c r="AJ33" s="24">
        <v>1</v>
      </c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57</v>
      </c>
      <c r="C34" s="24">
        <v>1</v>
      </c>
      <c r="D34" s="16"/>
      <c r="E34" s="24"/>
      <c r="F34" s="39">
        <v>1</v>
      </c>
      <c r="G34" s="32">
        <v>1</v>
      </c>
      <c r="H34" s="38">
        <v>1</v>
      </c>
      <c r="I34" s="32">
        <v>1</v>
      </c>
      <c r="J34" s="39">
        <v>1</v>
      </c>
      <c r="K34" s="32"/>
      <c r="L34" s="39">
        <v>1</v>
      </c>
      <c r="M34" s="32">
        <v>1</v>
      </c>
      <c r="N34" s="16"/>
      <c r="O34" s="42"/>
      <c r="P34" s="48"/>
      <c r="Q34" s="38"/>
      <c r="R34" s="48"/>
      <c r="S34" s="50">
        <v>1</v>
      </c>
      <c r="T34" s="38">
        <v>1</v>
      </c>
      <c r="U34" s="48"/>
      <c r="V34" s="50"/>
      <c r="W34" s="16"/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>
        <v>1</v>
      </c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58</v>
      </c>
      <c r="C35" s="24"/>
      <c r="D35" s="16">
        <v>1</v>
      </c>
      <c r="E35" s="24"/>
      <c r="F35" s="39">
        <v>1</v>
      </c>
      <c r="G35" s="32"/>
      <c r="H35" s="38">
        <v>1</v>
      </c>
      <c r="I35" s="32"/>
      <c r="J35" s="39">
        <v>1</v>
      </c>
      <c r="K35" s="32"/>
      <c r="L35" s="39">
        <v>1</v>
      </c>
      <c r="M35" s="32"/>
      <c r="N35" s="16"/>
      <c r="O35" s="42"/>
      <c r="P35" s="48"/>
      <c r="Q35" s="38"/>
      <c r="R35" s="48"/>
      <c r="S35" s="50"/>
      <c r="T35" s="38">
        <v>1</v>
      </c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>
        <v>1</v>
      </c>
      <c r="AC35" s="50"/>
      <c r="AD35" s="17"/>
      <c r="AE35" s="24"/>
      <c r="AF35" s="50">
        <v>1</v>
      </c>
      <c r="AG35" s="50"/>
      <c r="AH35" s="50"/>
      <c r="AI35" s="53"/>
      <c r="AJ35" s="24">
        <v>1</v>
      </c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59</v>
      </c>
      <c r="C36" s="24">
        <v>1</v>
      </c>
      <c r="D36" s="16">
        <v>1</v>
      </c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/>
      <c r="L36" s="39">
        <v>1</v>
      </c>
      <c r="M36" s="32"/>
      <c r="N36" s="16"/>
      <c r="O36" s="42"/>
      <c r="P36" s="48"/>
      <c r="Q36" s="38"/>
      <c r="R36" s="48"/>
      <c r="S36" s="50"/>
      <c r="T36" s="38"/>
      <c r="U36" s="48">
        <v>1</v>
      </c>
      <c r="V36" s="50">
        <v>1</v>
      </c>
      <c r="W36" s="16">
        <v>1</v>
      </c>
      <c r="X36" s="38"/>
      <c r="Y36" s="32"/>
      <c r="Z36" s="50"/>
      <c r="AA36" s="17">
        <v>1</v>
      </c>
      <c r="AB36" s="24">
        <v>1</v>
      </c>
      <c r="AC36" s="50"/>
      <c r="AD36" s="17">
        <v>1</v>
      </c>
      <c r="AE36" s="24">
        <v>1</v>
      </c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60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>
        <v>1</v>
      </c>
      <c r="R37" s="48">
        <v>1</v>
      </c>
      <c r="S37" s="50">
        <v>1</v>
      </c>
      <c r="T37" s="38"/>
      <c r="U37" s="48"/>
      <c r="V37" s="50"/>
      <c r="W37" s="16"/>
      <c r="X37" s="38"/>
      <c r="Y37" s="32">
        <v>1</v>
      </c>
      <c r="Z37" s="50"/>
      <c r="AA37" s="17"/>
      <c r="AB37" s="24"/>
      <c r="AC37" s="50"/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61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>
        <v>1</v>
      </c>
      <c r="T38" s="38">
        <v>1</v>
      </c>
      <c r="U38" s="48"/>
      <c r="V38" s="50"/>
      <c r="W38" s="16"/>
      <c r="X38" s="38"/>
      <c r="Y38" s="32">
        <v>1</v>
      </c>
      <c r="Z38" s="50">
        <v>1</v>
      </c>
      <c r="AA38" s="17"/>
      <c r="AB38" s="24"/>
      <c r="AC38" s="50">
        <v>1</v>
      </c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78</v>
      </c>
      <c r="C39" s="24">
        <v>1</v>
      </c>
      <c r="D39" s="16"/>
      <c r="E39" s="24"/>
      <c r="F39" s="39">
        <v>1</v>
      </c>
      <c r="G39" s="32">
        <v>1</v>
      </c>
      <c r="H39" s="38"/>
      <c r="I39" s="32">
        <v>1</v>
      </c>
      <c r="J39" s="39">
        <v>1</v>
      </c>
      <c r="K39" s="32">
        <v>1</v>
      </c>
      <c r="L39" s="39">
        <v>1</v>
      </c>
      <c r="M39" s="32"/>
      <c r="N39" s="16"/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>
        <v>1</v>
      </c>
      <c r="W39" s="16">
        <v>1</v>
      </c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80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>
        <v>1</v>
      </c>
      <c r="R40" s="48">
        <v>1</v>
      </c>
      <c r="S40" s="50">
        <v>1</v>
      </c>
      <c r="T40" s="38"/>
      <c r="U40" s="48"/>
      <c r="V40" s="50"/>
      <c r="W40" s="16"/>
      <c r="X40" s="38"/>
      <c r="Y40" s="32">
        <v>1</v>
      </c>
      <c r="Z40" s="50">
        <v>1</v>
      </c>
      <c r="AA40" s="17"/>
      <c r="AB40" s="24"/>
      <c r="AC40" s="50"/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62</v>
      </c>
      <c r="C41" s="24">
        <v>1</v>
      </c>
      <c r="D41" s="16"/>
      <c r="E41" s="24"/>
      <c r="F41" s="39">
        <v>1</v>
      </c>
      <c r="G41" s="32">
        <v>1</v>
      </c>
      <c r="H41" s="38"/>
      <c r="I41" s="32">
        <v>1</v>
      </c>
      <c r="J41" s="39"/>
      <c r="K41" s="32"/>
      <c r="L41" s="39">
        <v>1</v>
      </c>
      <c r="M41" s="32">
        <v>1</v>
      </c>
      <c r="N41" s="16"/>
      <c r="O41" s="42"/>
      <c r="P41" s="48"/>
      <c r="Q41" s="38"/>
      <c r="R41" s="48">
        <v>1</v>
      </c>
      <c r="S41" s="50">
        <v>1</v>
      </c>
      <c r="T41" s="38">
        <v>1</v>
      </c>
      <c r="U41" s="48"/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/>
      <c r="AG41" s="50"/>
      <c r="AH41" s="50">
        <v>1</v>
      </c>
      <c r="AI41" s="53">
        <v>1</v>
      </c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63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>
        <v>1</v>
      </c>
      <c r="R42" s="48">
        <v>1</v>
      </c>
      <c r="S42" s="50">
        <v>1</v>
      </c>
      <c r="T42" s="38">
        <v>1</v>
      </c>
      <c r="U42" s="48"/>
      <c r="V42" s="50"/>
      <c r="W42" s="16"/>
      <c r="X42" s="38"/>
      <c r="Y42" s="32">
        <v>1</v>
      </c>
      <c r="Z42" s="50">
        <v>1</v>
      </c>
      <c r="AA42" s="17"/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64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>
        <v>1</v>
      </c>
      <c r="Q43" s="38">
        <v>1</v>
      </c>
      <c r="R43" s="48">
        <v>1</v>
      </c>
      <c r="S43" s="50"/>
      <c r="T43" s="38"/>
      <c r="U43" s="48"/>
      <c r="V43" s="50"/>
      <c r="W43" s="16"/>
      <c r="X43" s="38"/>
      <c r="Y43" s="32"/>
      <c r="Z43" s="50">
        <v>1</v>
      </c>
      <c r="AA43" s="17"/>
      <c r="AB43" s="24"/>
      <c r="AC43" s="50"/>
      <c r="AD43" s="17">
        <v>1</v>
      </c>
      <c r="AE43" s="24"/>
      <c r="AF43" s="50">
        <v>1</v>
      </c>
      <c r="AG43" s="50"/>
      <c r="AH43" s="50"/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81</v>
      </c>
      <c r="C44" s="24"/>
      <c r="D44" s="16">
        <v>1</v>
      </c>
      <c r="E44" s="24"/>
      <c r="F44" s="39">
        <v>1</v>
      </c>
      <c r="G44" s="32">
        <v>1</v>
      </c>
      <c r="H44" s="38">
        <v>1</v>
      </c>
      <c r="I44" s="32"/>
      <c r="J44" s="39">
        <v>1</v>
      </c>
      <c r="K44" s="32">
        <v>1</v>
      </c>
      <c r="L44" s="39"/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/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/>
      <c r="AE44" s="24"/>
      <c r="AF44" s="50">
        <v>1</v>
      </c>
      <c r="AG44" s="50"/>
      <c r="AH44" s="50"/>
      <c r="AI44" s="53"/>
      <c r="AJ44" s="24"/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65</v>
      </c>
      <c r="C45" s="24">
        <v>1</v>
      </c>
      <c r="D45" s="16"/>
      <c r="E45" s="24"/>
      <c r="F45" s="39">
        <v>1</v>
      </c>
      <c r="G45" s="32">
        <v>1</v>
      </c>
      <c r="H45" s="38"/>
      <c r="I45" s="32">
        <v>1</v>
      </c>
      <c r="J45" s="39"/>
      <c r="K45" s="32">
        <v>1</v>
      </c>
      <c r="L45" s="39">
        <v>1</v>
      </c>
      <c r="M45" s="32">
        <v>1</v>
      </c>
      <c r="N45" s="16"/>
      <c r="O45" s="42"/>
      <c r="P45" s="48"/>
      <c r="Q45" s="38">
        <v>1</v>
      </c>
      <c r="R45" s="48">
        <v>1</v>
      </c>
      <c r="S45" s="50">
        <v>1</v>
      </c>
      <c r="T45" s="38"/>
      <c r="U45" s="48"/>
      <c r="V45" s="50"/>
      <c r="W45" s="16"/>
      <c r="X45" s="38"/>
      <c r="Y45" s="32">
        <v>1</v>
      </c>
      <c r="Z45" s="50">
        <v>1</v>
      </c>
      <c r="AA45" s="17"/>
      <c r="AB45" s="24"/>
      <c r="AC45" s="50">
        <v>1</v>
      </c>
      <c r="AD45" s="17"/>
      <c r="AE45" s="24"/>
      <c r="AF45" s="50">
        <v>1</v>
      </c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66</v>
      </c>
      <c r="C46" s="24">
        <v>1</v>
      </c>
      <c r="D46" s="16"/>
      <c r="E46" s="24"/>
      <c r="F46" s="39">
        <v>1</v>
      </c>
      <c r="G46" s="32">
        <v>1</v>
      </c>
      <c r="H46" s="38"/>
      <c r="I46" s="32"/>
      <c r="J46" s="39">
        <v>1</v>
      </c>
      <c r="K46" s="32"/>
      <c r="L46" s="39">
        <v>1</v>
      </c>
      <c r="M46" s="32">
        <v>1</v>
      </c>
      <c r="N46" s="16">
        <v>1</v>
      </c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>
        <v>1</v>
      </c>
      <c r="W46" s="16"/>
      <c r="X46" s="38"/>
      <c r="Y46" s="32"/>
      <c r="Z46" s="50"/>
      <c r="AA46" s="17">
        <v>1</v>
      </c>
      <c r="AB46" s="24"/>
      <c r="AC46" s="50"/>
      <c r="AD46" s="17">
        <v>1</v>
      </c>
      <c r="AE46" s="24"/>
      <c r="AF46" s="50">
        <v>1</v>
      </c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67</v>
      </c>
      <c r="C47" s="24">
        <v>1</v>
      </c>
      <c r="D47" s="16"/>
      <c r="E47" s="24"/>
      <c r="F47" s="39">
        <v>1</v>
      </c>
      <c r="G47" s="32">
        <v>1</v>
      </c>
      <c r="H47" s="38">
        <v>1</v>
      </c>
      <c r="I47" s="32"/>
      <c r="J47" s="39">
        <v>1</v>
      </c>
      <c r="K47" s="32"/>
      <c r="L47" s="39">
        <v>1</v>
      </c>
      <c r="M47" s="32"/>
      <c r="N47" s="16"/>
      <c r="O47" s="42"/>
      <c r="P47" s="48"/>
      <c r="Q47" s="38"/>
      <c r="R47" s="48"/>
      <c r="S47" s="50">
        <v>1</v>
      </c>
      <c r="T47" s="38">
        <v>1</v>
      </c>
      <c r="U47" s="48">
        <v>1</v>
      </c>
      <c r="V47" s="50"/>
      <c r="W47" s="16"/>
      <c r="X47" s="38"/>
      <c r="Y47" s="32"/>
      <c r="Z47" s="50"/>
      <c r="AA47" s="17">
        <v>1</v>
      </c>
      <c r="AB47" s="24"/>
      <c r="AC47" s="50"/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68</v>
      </c>
      <c r="C48" s="24">
        <v>1</v>
      </c>
      <c r="D48" s="16"/>
      <c r="E48" s="24"/>
      <c r="F48" s="39">
        <v>1</v>
      </c>
      <c r="G48" s="32">
        <v>1</v>
      </c>
      <c r="H48" s="38">
        <v>1</v>
      </c>
      <c r="I48" s="32"/>
      <c r="J48" s="39">
        <v>1</v>
      </c>
      <c r="K48" s="32"/>
      <c r="L48" s="39">
        <v>1</v>
      </c>
      <c r="M48" s="32">
        <v>1</v>
      </c>
      <c r="N48" s="16">
        <v>1</v>
      </c>
      <c r="O48" s="42"/>
      <c r="P48" s="48"/>
      <c r="Q48" s="38"/>
      <c r="R48" s="48"/>
      <c r="S48" s="50">
        <v>1</v>
      </c>
      <c r="T48" s="38">
        <v>1</v>
      </c>
      <c r="U48" s="48">
        <v>1</v>
      </c>
      <c r="V48" s="50"/>
      <c r="W48" s="16"/>
      <c r="X48" s="38"/>
      <c r="Y48" s="32"/>
      <c r="Z48" s="50"/>
      <c r="AA48" s="17">
        <v>1</v>
      </c>
      <c r="AB48" s="24"/>
      <c r="AC48" s="50">
        <v>1</v>
      </c>
      <c r="AD48" s="17">
        <v>1</v>
      </c>
      <c r="AE48" s="24"/>
      <c r="AF48" s="50">
        <v>1</v>
      </c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69</v>
      </c>
      <c r="C49" s="24">
        <v>1</v>
      </c>
      <c r="D49" s="16"/>
      <c r="E49" s="24"/>
      <c r="F49" s="39">
        <v>1</v>
      </c>
      <c r="G49" s="32">
        <v>1</v>
      </c>
      <c r="H49" s="38">
        <v>1</v>
      </c>
      <c r="I49" s="32"/>
      <c r="J49" s="39">
        <v>1</v>
      </c>
      <c r="K49" s="32">
        <v>1</v>
      </c>
      <c r="L49" s="39"/>
      <c r="M49" s="32"/>
      <c r="N49" s="16"/>
      <c r="O49" s="42"/>
      <c r="P49" s="48"/>
      <c r="Q49" s="38"/>
      <c r="R49" s="48"/>
      <c r="S49" s="50">
        <v>1</v>
      </c>
      <c r="T49" s="38">
        <v>1</v>
      </c>
      <c r="U49" s="48">
        <v>1</v>
      </c>
      <c r="V49" s="50"/>
      <c r="W49" s="16"/>
      <c r="X49" s="38"/>
      <c r="Y49" s="32"/>
      <c r="Z49" s="50"/>
      <c r="AA49" s="17">
        <v>1</v>
      </c>
      <c r="AB49" s="24">
        <v>1</v>
      </c>
      <c r="AC49" s="50"/>
      <c r="AD49" s="17"/>
      <c r="AE49" s="24"/>
      <c r="AF49" s="50">
        <v>1</v>
      </c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70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>
        <v>1</v>
      </c>
      <c r="S50" s="50">
        <v>1</v>
      </c>
      <c r="T50" s="38">
        <v>1</v>
      </c>
      <c r="U50" s="48">
        <v>1</v>
      </c>
      <c r="V50" s="50">
        <v>1</v>
      </c>
      <c r="W50" s="16"/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/>
      <c r="AG50" s="50">
        <v>1</v>
      </c>
      <c r="AH50" s="50"/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73</v>
      </c>
      <c r="C51" s="24">
        <v>1</v>
      </c>
      <c r="D51" s="16"/>
      <c r="E51" s="24"/>
      <c r="F51" s="39">
        <v>1</v>
      </c>
      <c r="G51" s="32">
        <v>1</v>
      </c>
      <c r="H51" s="38"/>
      <c r="I51" s="32"/>
      <c r="J51" s="39">
        <v>1</v>
      </c>
      <c r="K51" s="32">
        <v>1</v>
      </c>
      <c r="L51" s="39"/>
      <c r="M51" s="32">
        <v>1</v>
      </c>
      <c r="N51" s="16"/>
      <c r="O51" s="42"/>
      <c r="P51" s="48"/>
      <c r="Q51" s="38">
        <v>1</v>
      </c>
      <c r="R51" s="48">
        <v>1</v>
      </c>
      <c r="S51" s="50">
        <v>1</v>
      </c>
      <c r="T51" s="38">
        <v>1</v>
      </c>
      <c r="U51" s="48"/>
      <c r="V51" s="50"/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>
        <v>1</v>
      </c>
      <c r="AG51" s="50">
        <v>1</v>
      </c>
      <c r="AH51" s="50">
        <v>1</v>
      </c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71</v>
      </c>
      <c r="C52" s="24">
        <v>1</v>
      </c>
      <c r="D52" s="16"/>
      <c r="E52" s="24"/>
      <c r="F52" s="39">
        <v>1</v>
      </c>
      <c r="G52" s="32">
        <v>1</v>
      </c>
      <c r="H52" s="38"/>
      <c r="I52" s="32"/>
      <c r="J52" s="39">
        <v>1</v>
      </c>
      <c r="K52" s="32"/>
      <c r="L52" s="39">
        <v>1</v>
      </c>
      <c r="M52" s="32">
        <v>1</v>
      </c>
      <c r="N52" s="16">
        <v>1</v>
      </c>
      <c r="O52" s="42"/>
      <c r="P52" s="48"/>
      <c r="Q52" s="38"/>
      <c r="R52" s="48"/>
      <c r="S52" s="50">
        <v>1</v>
      </c>
      <c r="T52" s="38">
        <v>1</v>
      </c>
      <c r="U52" s="48">
        <v>1</v>
      </c>
      <c r="V52" s="50">
        <v>1</v>
      </c>
      <c r="W52" s="16">
        <v>1</v>
      </c>
      <c r="X52" s="38"/>
      <c r="Y52" s="32">
        <v>1</v>
      </c>
      <c r="Z52" s="50">
        <v>1</v>
      </c>
      <c r="AA52" s="17"/>
      <c r="AB52" s="24">
        <v>1</v>
      </c>
      <c r="AC52" s="50"/>
      <c r="AD52" s="17"/>
      <c r="AE52" s="24"/>
      <c r="AF52" s="50">
        <v>1</v>
      </c>
      <c r="AG52" s="50"/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82</v>
      </c>
      <c r="C53" s="24">
        <v>1</v>
      </c>
      <c r="D53" s="16"/>
      <c r="E53" s="24"/>
      <c r="F53" s="39">
        <v>1</v>
      </c>
      <c r="G53" s="32">
        <v>1</v>
      </c>
      <c r="H53" s="38"/>
      <c r="I53" s="32"/>
      <c r="J53" s="39">
        <v>1</v>
      </c>
      <c r="K53" s="32"/>
      <c r="L53" s="39">
        <v>1</v>
      </c>
      <c r="M53" s="32">
        <v>1</v>
      </c>
      <c r="N53" s="16">
        <v>1</v>
      </c>
      <c r="O53" s="42"/>
      <c r="P53" s="48"/>
      <c r="Q53" s="38"/>
      <c r="R53" s="48"/>
      <c r="S53" s="50">
        <v>1</v>
      </c>
      <c r="T53" s="38">
        <v>1</v>
      </c>
      <c r="U53" s="48">
        <v>1</v>
      </c>
      <c r="V53" s="50">
        <v>1</v>
      </c>
      <c r="W53" s="16"/>
      <c r="X53" s="38"/>
      <c r="Y53" s="32"/>
      <c r="Z53" s="50"/>
      <c r="AA53" s="17">
        <v>1</v>
      </c>
      <c r="AB53" s="24">
        <v>1</v>
      </c>
      <c r="AC53" s="50"/>
      <c r="AD53" s="17"/>
      <c r="AE53" s="24"/>
      <c r="AF53" s="50">
        <v>1</v>
      </c>
      <c r="AG53" s="50"/>
      <c r="AH53" s="50"/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72</v>
      </c>
      <c r="C54" s="24">
        <v>1</v>
      </c>
      <c r="D54" s="16"/>
      <c r="E54" s="24"/>
      <c r="F54" s="39">
        <v>1</v>
      </c>
      <c r="G54" s="32">
        <v>1</v>
      </c>
      <c r="H54" s="38">
        <v>1</v>
      </c>
      <c r="I54" s="32"/>
      <c r="J54" s="39">
        <v>1</v>
      </c>
      <c r="K54" s="32"/>
      <c r="L54" s="39">
        <v>1</v>
      </c>
      <c r="M54" s="32"/>
      <c r="N54" s="16"/>
      <c r="O54" s="42"/>
      <c r="P54" s="48"/>
      <c r="Q54" s="38"/>
      <c r="R54" s="48"/>
      <c r="S54" s="50">
        <v>1</v>
      </c>
      <c r="T54" s="38">
        <v>1</v>
      </c>
      <c r="U54" s="48">
        <v>1</v>
      </c>
      <c r="V54" s="50"/>
      <c r="W54" s="16"/>
      <c r="X54" s="38"/>
      <c r="Y54" s="32"/>
      <c r="Z54" s="50"/>
      <c r="AA54" s="17">
        <v>1</v>
      </c>
      <c r="AB54" s="24">
        <v>1</v>
      </c>
      <c r="AC54" s="50">
        <v>1</v>
      </c>
      <c r="AD54" s="17"/>
      <c r="AE54" s="24"/>
      <c r="AF54" s="50">
        <v>1</v>
      </c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74</v>
      </c>
      <c r="C55" s="24">
        <v>1</v>
      </c>
      <c r="D55" s="16"/>
      <c r="E55" s="24"/>
      <c r="F55" s="39">
        <v>1</v>
      </c>
      <c r="G55" s="32">
        <v>1</v>
      </c>
      <c r="H55" s="38">
        <v>1</v>
      </c>
      <c r="I55" s="32"/>
      <c r="J55" s="39">
        <v>1</v>
      </c>
      <c r="K55" s="32"/>
      <c r="L55" s="39">
        <v>1</v>
      </c>
      <c r="M55" s="32">
        <v>1</v>
      </c>
      <c r="N55" s="16">
        <v>1</v>
      </c>
      <c r="O55" s="42"/>
      <c r="P55" s="48"/>
      <c r="Q55" s="38"/>
      <c r="R55" s="48"/>
      <c r="S55" s="50"/>
      <c r="T55" s="38"/>
      <c r="U55" s="48">
        <v>1</v>
      </c>
      <c r="V55" s="50">
        <v>1</v>
      </c>
      <c r="W55" s="16">
        <v>1</v>
      </c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>
        <v>1</v>
      </c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75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>
        <v>1</v>
      </c>
      <c r="S56" s="50">
        <v>1</v>
      </c>
      <c r="T56" s="38">
        <v>1</v>
      </c>
      <c r="U56" s="48"/>
      <c r="V56" s="50"/>
      <c r="W56" s="16"/>
      <c r="X56" s="38"/>
      <c r="Y56" s="32"/>
      <c r="Z56" s="50">
        <v>1</v>
      </c>
      <c r="AA56" s="17">
        <v>1</v>
      </c>
      <c r="AB56" s="24"/>
      <c r="AC56" s="50"/>
      <c r="AD56" s="17">
        <v>1</v>
      </c>
      <c r="AE56" s="24"/>
      <c r="AF56" s="50">
        <v>1</v>
      </c>
      <c r="AG56" s="50">
        <v>1</v>
      </c>
      <c r="AH56" s="50"/>
      <c r="AI56" s="53"/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76</v>
      </c>
      <c r="C57" s="24">
        <v>1</v>
      </c>
      <c r="D57" s="16"/>
      <c r="E57" s="24">
        <v>1</v>
      </c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>
        <v>1</v>
      </c>
      <c r="U57" s="48">
        <v>1</v>
      </c>
      <c r="V57" s="50"/>
      <c r="W57" s="16"/>
      <c r="X57" s="38"/>
      <c r="Y57" s="32"/>
      <c r="Z57" s="50"/>
      <c r="AA57" s="17">
        <v>1</v>
      </c>
      <c r="AB57" s="24"/>
      <c r="AC57" s="50">
        <v>1</v>
      </c>
      <c r="AD57" s="17">
        <v>1</v>
      </c>
      <c r="AE57" s="24"/>
      <c r="AF57" s="50"/>
      <c r="AG57" s="50">
        <v>1</v>
      </c>
      <c r="AH57" s="50"/>
      <c r="AI57" s="53"/>
      <c r="AJ57" s="24"/>
      <c r="AK57" s="50">
        <v>1</v>
      </c>
      <c r="AL57" s="16"/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77</v>
      </c>
      <c r="C58" s="24">
        <v>1</v>
      </c>
      <c r="D58" s="16"/>
      <c r="E58" s="24">
        <v>1</v>
      </c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>
        <v>1</v>
      </c>
      <c r="S58" s="50">
        <v>1</v>
      </c>
      <c r="T58" s="38">
        <v>1</v>
      </c>
      <c r="U58" s="48">
        <v>1</v>
      </c>
      <c r="V58" s="50"/>
      <c r="W58" s="16"/>
      <c r="X58" s="38"/>
      <c r="Y58" s="32"/>
      <c r="Z58" s="50">
        <v>1</v>
      </c>
      <c r="AA58" s="17"/>
      <c r="AB58" s="24">
        <v>1</v>
      </c>
      <c r="AC58" s="50">
        <v>1</v>
      </c>
      <c r="AD58" s="17">
        <v>1</v>
      </c>
      <c r="AE58" s="24"/>
      <c r="AF58" s="50">
        <v>1</v>
      </c>
      <c r="AG58" s="50">
        <v>1</v>
      </c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44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651" yWindow="15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30</v>
      </c>
      <c r="B1" s="61" t="s">
        <v>26</v>
      </c>
      <c r="C1" s="61"/>
      <c r="D1" s="62" t="s">
        <v>27</v>
      </c>
      <c r="E1" s="63" t="s">
        <v>28</v>
      </c>
      <c r="F1" s="62" t="s">
        <v>29</v>
      </c>
      <c r="G1" s="60" t="s">
        <v>32</v>
      </c>
      <c r="H1" s="60" t="s">
        <v>40</v>
      </c>
      <c r="I1" s="64" t="s">
        <v>31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Shennongjia 4, Hubei Province (sample 12)</v>
      </c>
      <c r="C3" s="161"/>
      <c r="D3" s="162" t="str" ph="1">
        <f>Scoresheet!C3</f>
        <v>31.68°N</v>
      </c>
      <c r="E3" s="163" t="str" ph="1">
        <f>Scoresheet!E3</f>
        <v>110.43306°E</v>
      </c>
      <c r="F3" s="162" t="str" ph="1">
        <f>Scoresheet!G3</f>
        <v>1809 ± 8 m</v>
      </c>
      <c r="G3" s="164" t="str" ph="1">
        <f>Scoresheet!I3</f>
        <v>21.09.2010</v>
      </c>
      <c r="H3" s="73" ph="1">
        <f>AQ114</f>
        <v>1</v>
      </c>
      <c r="I3" s="74" t="str" ph="1">
        <f>Scoresheet!M3</f>
        <v>OTU 14 - appears to be gaining, or losing, teeth which are not developed (an adaptation to changing climate possibly).  OTU 1 and 25 similar, but venation different.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34</v>
      </c>
      <c r="D5" s="86" t="s">
        <v>41</v>
      </c>
    </row>
    <row r="6" spans="1:82" ht="15" customHeight="1">
      <c r="C6" s="87" t="s">
        <v>33</v>
      </c>
      <c r="D6" s="88" t="s">
        <v>147</v>
      </c>
      <c r="E6" s="89" t="s">
        <v>148</v>
      </c>
      <c r="F6" s="89" t="s">
        <v>149</v>
      </c>
      <c r="G6" s="89" t="s">
        <v>150</v>
      </c>
      <c r="H6" s="89" t="s">
        <v>151</v>
      </c>
      <c r="I6" s="89" t="s">
        <v>152</v>
      </c>
      <c r="J6" s="89" t="s">
        <v>153</v>
      </c>
      <c r="K6" s="90" t="s">
        <v>154</v>
      </c>
      <c r="L6" s="90" t="s">
        <v>155</v>
      </c>
      <c r="M6" s="90" t="s">
        <v>156</v>
      </c>
      <c r="N6" s="90" t="s">
        <v>157</v>
      </c>
      <c r="O6" s="90" t="s">
        <v>158</v>
      </c>
      <c r="P6" s="90" t="s">
        <v>159</v>
      </c>
      <c r="Q6" s="90" t="s">
        <v>160</v>
      </c>
      <c r="R6" s="90" t="s">
        <v>161</v>
      </c>
      <c r="S6" s="90" t="s">
        <v>162</v>
      </c>
      <c r="T6" s="91" t="s">
        <v>163</v>
      </c>
      <c r="U6" s="91" t="s">
        <v>0</v>
      </c>
      <c r="V6" s="91" t="s">
        <v>1</v>
      </c>
      <c r="W6" s="91" t="s">
        <v>2</v>
      </c>
      <c r="X6" s="92" t="s">
        <v>3</v>
      </c>
      <c r="Y6" s="92" t="s">
        <v>4</v>
      </c>
      <c r="Z6" s="92" t="s">
        <v>5</v>
      </c>
      <c r="AA6" s="93" t="s">
        <v>6</v>
      </c>
      <c r="AB6" s="93" t="s">
        <v>7</v>
      </c>
      <c r="AC6" s="93" t="s">
        <v>8</v>
      </c>
      <c r="AD6" s="93" t="s">
        <v>9</v>
      </c>
      <c r="AE6" s="93" t="s">
        <v>10</v>
      </c>
      <c r="AF6" s="94" t="s">
        <v>11</v>
      </c>
      <c r="AG6" s="94" t="s">
        <v>12</v>
      </c>
      <c r="AH6" s="94" t="s">
        <v>13</v>
      </c>
      <c r="AI6" s="95"/>
      <c r="AJ6" s="95"/>
      <c r="AK6" s="95"/>
      <c r="AL6" s="95"/>
      <c r="AM6" s="95"/>
      <c r="AN6" s="95"/>
      <c r="AQ6" s="66" t="s">
        <v>14</v>
      </c>
      <c r="AR6" s="96" t="s">
        <v>147</v>
      </c>
      <c r="AS6" s="97" t="s">
        <v>148</v>
      </c>
      <c r="AT6" s="97" t="s">
        <v>149</v>
      </c>
      <c r="AU6" s="97" t="s">
        <v>150</v>
      </c>
      <c r="AV6" s="97" t="s">
        <v>151</v>
      </c>
      <c r="AW6" s="97" t="s">
        <v>152</v>
      </c>
      <c r="AX6" s="97" t="s">
        <v>153</v>
      </c>
      <c r="AY6" s="98" t="s">
        <v>154</v>
      </c>
      <c r="AZ6" s="98" t="s">
        <v>155</v>
      </c>
      <c r="BA6" s="98" t="s">
        <v>156</v>
      </c>
      <c r="BB6" s="98" t="s">
        <v>157</v>
      </c>
      <c r="BC6" s="98" t="s">
        <v>158</v>
      </c>
      <c r="BD6" s="98" t="s">
        <v>159</v>
      </c>
      <c r="BE6" s="98" t="s">
        <v>160</v>
      </c>
      <c r="BF6" s="98" t="s">
        <v>161</v>
      </c>
      <c r="BG6" s="98" t="s">
        <v>162</v>
      </c>
      <c r="BH6" s="99" t="s">
        <v>163</v>
      </c>
      <c r="BI6" s="99" t="s">
        <v>0</v>
      </c>
      <c r="BJ6" s="99" t="s">
        <v>1</v>
      </c>
      <c r="BK6" s="99" t="s">
        <v>2</v>
      </c>
      <c r="BL6" s="100" t="s">
        <v>3</v>
      </c>
      <c r="BM6" s="100" t="s">
        <v>4</v>
      </c>
      <c r="BN6" s="100" t="s">
        <v>5</v>
      </c>
      <c r="BO6" s="101" t="s">
        <v>6</v>
      </c>
      <c r="BP6" s="101" t="s">
        <v>7</v>
      </c>
      <c r="BQ6" s="101" t="s">
        <v>8</v>
      </c>
      <c r="BR6" s="101" t="s">
        <v>9</v>
      </c>
      <c r="BS6" s="101" t="s">
        <v>10</v>
      </c>
      <c r="BT6" s="95" t="s">
        <v>11</v>
      </c>
      <c r="BU6" s="95" t="s">
        <v>12</v>
      </c>
      <c r="BV6" s="95" t="s">
        <v>13</v>
      </c>
      <c r="BX6" s="102" t="s">
        <v>35</v>
      </c>
      <c r="BY6" s="103" t="s">
        <v>15</v>
      </c>
      <c r="BZ6" s="104" t="s">
        <v>16</v>
      </c>
      <c r="CA6" s="105" t="s">
        <v>17</v>
      </c>
      <c r="CB6" s="106" t="s">
        <v>18</v>
      </c>
      <c r="CC6" s="107" t="s">
        <v>19</v>
      </c>
      <c r="CD6" s="108" t="s">
        <v>20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0.5</v>
      </c>
      <c r="D7" s="110">
        <f>IF(Scoresheet!D7=0,0,Scoresheet!D7/(Scoresheet!C7+Scoresheet!D7))</f>
        <v>0.5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1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1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0.33</v>
      </c>
      <c r="AG7" s="66">
        <f>IF((Scoresheet!$AJ7+Scoresheet!$AK7+Scoresheet!$AL7)=0,0,FLOOR(Scoresheet!AK7/(Scoresheet!$AJ7+Scoresheet!$AK7+Scoresheet!$AL7),0.01))</f>
        <v>0.33</v>
      </c>
      <c r="AH7" s="110">
        <f>IF((Scoresheet!$AJ7+Scoresheet!$AK7+Scoresheet!$AL7)=0,0,FLOOR(Scoresheet!AL7/(Scoresheet!$AJ7+Scoresheet!$AK7+Scoresheet!$AL7),0.01))</f>
        <v>0.33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1</v>
      </c>
      <c r="BM7" s="66">
        <f t="shared" si="3"/>
        <v>0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1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0.25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0.25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1</v>
      </c>
      <c r="BA9" s="66">
        <f t="shared" si="21"/>
        <v>1</v>
      </c>
      <c r="BB9" s="66">
        <f t="shared" si="22"/>
        <v>1</v>
      </c>
      <c r="BC9" s="66">
        <f t="shared" si="23"/>
        <v>1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1</v>
      </c>
      <c r="J11" s="109">
        <f>IF(Scoresheet!M11=0,0,Scoresheet!M11/(Scoresheet!M11+Scoresheet!N11))</f>
        <v>0.5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0</v>
      </c>
      <c r="AV11" s="66">
        <f t="shared" si="16"/>
        <v>0</v>
      </c>
      <c r="AW11" s="66">
        <f t="shared" si="17"/>
        <v>1</v>
      </c>
      <c r="AX11" s="66">
        <f t="shared" si="18"/>
        <v>1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1</v>
      </c>
      <c r="J12" s="109">
        <f>IF(Scoresheet!M12=0,0,Scoresheet!M12/(Scoresheet!M12+Scoresheet!N12))</f>
        <v>0.5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1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0</v>
      </c>
      <c r="AW12" s="66">
        <f t="shared" si="17"/>
        <v>1</v>
      </c>
      <c r="AX12" s="66">
        <f t="shared" si="18"/>
        <v>1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0.5</v>
      </c>
      <c r="D13" s="109">
        <f>IF(Scoresheet!D13=0,0,Scoresheet!D13/(Scoresheet!C13+Scoresheet!D13))</f>
        <v>0.5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0.2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0.33</v>
      </c>
      <c r="V13" s="66">
        <f>IF((Scoresheet!$Y13+Scoresheet!$Z13+Scoresheet!$AA13)=0,0,FLOOR(Scoresheet!Z13/(Scoresheet!$Y13+Scoresheet!$Z13+Scoresheet!$AA13),0.01))</f>
        <v>0.33</v>
      </c>
      <c r="W13" s="109">
        <f>IF((Scoresheet!$Y13+Scoresheet!$Z13+Scoresheet!$AA13)=0,0,FLOOR(Scoresheet!AA13/(Scoresheet!$Y13+Scoresheet!$Z13+Scoresheet!$AA13),0.01))</f>
        <v>0.33</v>
      </c>
      <c r="X13" s="66">
        <f>IF((Scoresheet!$AB13+Scoresheet!$AC13+Scoresheet!$AD13)=0,0,FLOOR(Scoresheet!AB13/(Scoresheet!$AB13+Scoresheet!$AC13+Scoresheet!$AD13),0.01))</f>
        <v>0.5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1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1</v>
      </c>
      <c r="BL13" s="66">
        <f t="shared" si="32"/>
        <v>1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0.5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1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0.5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1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1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0.25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0.33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0.5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1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0.5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1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0.5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0.33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1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0.5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1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1</v>
      </c>
      <c r="AX23" s="66">
        <f t="shared" si="18"/>
        <v>1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1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0.2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1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0.5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0.5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0.5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0.5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1</v>
      </c>
      <c r="BB27" s="66">
        <f t="shared" si="22"/>
        <v>1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0.5</v>
      </c>
      <c r="I28" s="66">
        <f>IF(Scoresheet!L28=0,0,Scoresheet!L28/(Scoresheet!K28+Scoresheet!L28)*(IF(Result!E28=0,1,Result!E28)))</f>
        <v>0.5</v>
      </c>
      <c r="J28" s="109">
        <f>IF(Scoresheet!M28=0,0,Scoresheet!M28/(Scoresheet!M28+Scoresheet!N28))</f>
        <v>1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0.25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0.25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1</v>
      </c>
      <c r="AW28" s="66">
        <f t="shared" si="17"/>
        <v>1</v>
      </c>
      <c r="AX28" s="66">
        <f t="shared" si="18"/>
        <v>1</v>
      </c>
      <c r="AY28" s="66">
        <f t="shared" si="19"/>
        <v>0</v>
      </c>
      <c r="AZ28" s="66">
        <f t="shared" si="20"/>
        <v>0</v>
      </c>
      <c r="BA28" s="66">
        <f t="shared" si="21"/>
        <v>1</v>
      </c>
      <c r="BB28" s="66">
        <f t="shared" si="22"/>
        <v>1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1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0.5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0.5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0.5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1</v>
      </c>
      <c r="BJ30" s="66">
        <f t="shared" si="30"/>
        <v>1</v>
      </c>
      <c r="BK30" s="66">
        <f t="shared" si="31"/>
        <v>0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0.5</v>
      </c>
      <c r="D31" s="109">
        <f>IF(Scoresheet!D31=0,0,Scoresheet!D31/(Scoresheet!C31+Scoresheet!D31))</f>
        <v>0.5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0.17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0.17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0.17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0.17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0.17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0.17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0.5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1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0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1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1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0.5</v>
      </c>
      <c r="G32" s="66">
        <f>IF(Scoresheet!I32=0,0,Scoresheet!I32/(Scoresheet!I32+Scoresheet!J32)*(IF(Result!E32=0,1,Result!E32)))</f>
        <v>0.5</v>
      </c>
      <c r="H32" s="66">
        <f>IF(Scoresheet!K32=0,0,Scoresheet!K32/(Scoresheet!L32+Scoresheet!K32)*(IF(Result!E32=0,1,Result!E32)))</f>
        <v>0.5</v>
      </c>
      <c r="I32" s="66">
        <f>IF(Scoresheet!L32=0,0,Scoresheet!L32/(Scoresheet!K32+Scoresheet!L32)*(IF(Result!E32=0,1,Result!E32)))</f>
        <v>0.5</v>
      </c>
      <c r="J32" s="109">
        <f>IF(Scoresheet!M32=0,0,Scoresheet!M32/(Scoresheet!M32+Scoresheet!N32))</f>
        <v>1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0.33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0.33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0.5</v>
      </c>
      <c r="Z32" s="115">
        <f>IF((Scoresheet!$AB32+Scoresheet!$AC32+Scoresheet!$AD32)=0,0,FLOOR(Scoresheet!AD32/(Scoresheet!$AB32+Scoresheet!$AC32+Scoresheet!$AD32),0.01))</f>
        <v>0.5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1</v>
      </c>
      <c r="AV32" s="66">
        <f t="shared" si="16"/>
        <v>1</v>
      </c>
      <c r="AW32" s="66">
        <f t="shared" si="17"/>
        <v>1</v>
      </c>
      <c r="AX32" s="66">
        <f t="shared" si="18"/>
        <v>1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1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0</v>
      </c>
      <c r="D33" s="109">
        <f>IF(Scoresheet!D33=0,0,Scoresheet!D33/(Scoresheet!C33+Scoresheet!D33))</f>
        <v>1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0.5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1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1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0.5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0.5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0</v>
      </c>
      <c r="AW33" s="66">
        <f t="shared" si="17"/>
        <v>1</v>
      </c>
      <c r="AX33" s="66">
        <f t="shared" si="18"/>
        <v>1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1</v>
      </c>
      <c r="BM33" s="66">
        <f t="shared" si="33"/>
        <v>0</v>
      </c>
      <c r="BN33" s="66">
        <f t="shared" si="34"/>
        <v>0</v>
      </c>
      <c r="BO33" s="66">
        <f t="shared" si="35"/>
        <v>1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1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0.5</v>
      </c>
      <c r="G34" s="66">
        <f>IF(Scoresheet!I34=0,0,Scoresheet!I34/(Scoresheet!I34+Scoresheet!J34)*(IF(Result!E34=0,1,Result!E34)))</f>
        <v>0.5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1</v>
      </c>
      <c r="J34" s="109">
        <f>IF(Scoresheet!M34=0,0,Scoresheet!M34/(Scoresheet!M34+Scoresheet!N34))</f>
        <v>1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1</v>
      </c>
      <c r="AV34" s="66">
        <f t="shared" si="16"/>
        <v>0</v>
      </c>
      <c r="AW34" s="66">
        <f t="shared" si="17"/>
        <v>1</v>
      </c>
      <c r="AX34" s="66">
        <f t="shared" si="18"/>
        <v>1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0</v>
      </c>
      <c r="D35" s="109">
        <f>IF(Scoresheet!D35=0,0,Scoresheet!D35/(Scoresheet!C35+Scoresheet!D35))</f>
        <v>1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1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0.25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0.25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0.25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1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0.5</v>
      </c>
      <c r="AG35" s="66">
        <f>IF((Scoresheet!$AJ35+Scoresheet!$AK35+Scoresheet!$AL35)=0,0,FLOOR(Scoresheet!AK35/(Scoresheet!$AJ35+Scoresheet!$AK35+Scoresheet!$AL35),0.01))</f>
        <v>0.5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1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0.5</v>
      </c>
      <c r="D36" s="109">
        <f>IF(Scoresheet!D36=0,0,Scoresheet!D36/(Scoresheet!C36+Scoresheet!D36))</f>
        <v>0.5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1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0.33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0.33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0.5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0.5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0.5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0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1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0</v>
      </c>
      <c r="BN36" s="66">
        <f t="shared" si="34"/>
        <v>1</v>
      </c>
      <c r="BO36" s="66">
        <f t="shared" si="35"/>
        <v>1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0.33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0.33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1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1</v>
      </c>
      <c r="BB37" s="66">
        <f t="shared" si="22"/>
        <v>1</v>
      </c>
      <c r="BC37" s="66">
        <f t="shared" si="23"/>
        <v>1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1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0.5</v>
      </c>
      <c r="V38" s="66">
        <f>IF((Scoresheet!$Y38+Scoresheet!$Z38+Scoresheet!$AA38)=0,0,FLOOR(Scoresheet!Z38/(Scoresheet!$Y38+Scoresheet!$Z38+Scoresheet!$AA38),0.01))</f>
        <v>0.5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0.5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1</v>
      </c>
      <c r="BK38" s="66">
        <f t="shared" si="31"/>
        <v>0</v>
      </c>
      <c r="BL38" s="66">
        <f t="shared" si="32"/>
        <v>0</v>
      </c>
      <c r="BM38" s="66">
        <f t="shared" si="33"/>
        <v>1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 xml:space="preserve">OTU 33 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1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0.2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0.2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0.2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0.2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0.2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0.33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0.33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0.5</v>
      </c>
      <c r="V40" s="66">
        <f>IF((Scoresheet!$Y40+Scoresheet!$Z40+Scoresheet!$AA40)=0,0,FLOOR(Scoresheet!Z40/(Scoresheet!$Y40+Scoresheet!$Z40+Scoresheet!$AA40),0.01))</f>
        <v>0.5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1</v>
      </c>
      <c r="BB40" s="66">
        <f t="shared" si="22"/>
        <v>1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1</v>
      </c>
      <c r="BJ40" s="66">
        <f t="shared" si="30"/>
        <v>1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1</v>
      </c>
      <c r="G41" s="66">
        <f>IF(Scoresheet!I41=0,0,Scoresheet!I41/(Scoresheet!I41+Scoresheet!J41)*(IF(Result!E41=0,1,Result!E41)))</f>
        <v>1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1</v>
      </c>
      <c r="J41" s="109">
        <f>IF(Scoresheet!M41=0,0,Scoresheet!M41/(Scoresheet!M41+Scoresheet!N41))</f>
        <v>1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0.33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0.5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0.5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1</v>
      </c>
      <c r="AV41" s="66">
        <f t="shared" si="16"/>
        <v>0</v>
      </c>
      <c r="AW41" s="66">
        <f t="shared" si="17"/>
        <v>1</v>
      </c>
      <c r="AX41" s="66">
        <f t="shared" si="18"/>
        <v>1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1</v>
      </c>
      <c r="BS41" s="66">
        <f t="shared" si="39"/>
        <v>1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0.25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0.25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0.25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0.5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1</v>
      </c>
      <c r="BB42" s="66">
        <f t="shared" si="22"/>
        <v>1</v>
      </c>
      <c r="BC42" s="66">
        <f t="shared" si="23"/>
        <v>1</v>
      </c>
      <c r="BD42" s="66">
        <f t="shared" si="24"/>
        <v>1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0.33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0.33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0.33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1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1</v>
      </c>
      <c r="BA43" s="66">
        <f t="shared" si="21"/>
        <v>1</v>
      </c>
      <c r="BB43" s="66">
        <f t="shared" si="22"/>
        <v>1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1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 xml:space="preserve">OTU 38 </v>
      </c>
      <c r="C44" s="66">
        <f>IF(Scoresheet!C44=0,0,Scoresheet!C44/(Scoresheet!C44+Scoresheet!D44))</f>
        <v>0</v>
      </c>
      <c r="D44" s="109">
        <f>IF(Scoresheet!D44=0,0,Scoresheet!D44/(Scoresheet!C44+Scoresheet!D44))</f>
        <v>1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1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0.5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0.5</v>
      </c>
      <c r="Y44" s="66">
        <f>IF((Scoresheet!$AB44+Scoresheet!$AC44+Scoresheet!$AD44)=0,0,FLOOR(Scoresheet!AC44/(Scoresheet!$AB44+Scoresheet!$AC44+Scoresheet!$AD44),0.01))</f>
        <v>0.5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1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1</v>
      </c>
      <c r="BN44" s="66">
        <f t="shared" si="34"/>
        <v>0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1</v>
      </c>
      <c r="G45" s="66">
        <f>IF(Scoresheet!I45=0,0,Scoresheet!I45/(Scoresheet!I45+Scoresheet!J45)*(IF(Result!E45=0,1,Result!E45)))</f>
        <v>1</v>
      </c>
      <c r="H45" s="66">
        <f>IF(Scoresheet!K45=0,0,Scoresheet!K45/(Scoresheet!L45+Scoresheet!K45)*(IF(Result!E45=0,1,Result!E45)))</f>
        <v>0.5</v>
      </c>
      <c r="I45" s="66">
        <f>IF(Scoresheet!L45=0,0,Scoresheet!L45/(Scoresheet!K45+Scoresheet!L45)*(IF(Result!E45=0,1,Result!E45)))</f>
        <v>0.5</v>
      </c>
      <c r="J45" s="109">
        <f>IF(Scoresheet!M45=0,0,Scoresheet!M45/(Scoresheet!M45+Scoresheet!N45))</f>
        <v>1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0.33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0.33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0.33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0.5</v>
      </c>
      <c r="V45" s="66">
        <f>IF((Scoresheet!$Y45+Scoresheet!$Z45+Scoresheet!$AA45)=0,0,FLOOR(Scoresheet!Z45/(Scoresheet!$Y45+Scoresheet!$Z45+Scoresheet!$AA45),0.01))</f>
        <v>0.5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1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0.5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1</v>
      </c>
      <c r="AV45" s="66">
        <f t="shared" si="16"/>
        <v>1</v>
      </c>
      <c r="AW45" s="66">
        <f t="shared" si="17"/>
        <v>1</v>
      </c>
      <c r="AX45" s="66">
        <f t="shared" si="18"/>
        <v>1</v>
      </c>
      <c r="AY45" s="66">
        <f t="shared" si="19"/>
        <v>0</v>
      </c>
      <c r="AZ45" s="66">
        <f t="shared" si="20"/>
        <v>0</v>
      </c>
      <c r="BA45" s="66">
        <f t="shared" si="21"/>
        <v>1</v>
      </c>
      <c r="BB45" s="66">
        <f t="shared" si="22"/>
        <v>1</v>
      </c>
      <c r="BC45" s="66">
        <f t="shared" si="23"/>
        <v>1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1</v>
      </c>
      <c r="BJ45" s="66">
        <f t="shared" si="30"/>
        <v>1</v>
      </c>
      <c r="BK45" s="66">
        <f t="shared" si="31"/>
        <v>0</v>
      </c>
      <c r="BL45" s="66">
        <f t="shared" si="32"/>
        <v>0</v>
      </c>
      <c r="BM45" s="66">
        <f t="shared" si="33"/>
        <v>1</v>
      </c>
      <c r="BN45" s="66">
        <f t="shared" si="34"/>
        <v>0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1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1</v>
      </c>
      <c r="J46" s="109">
        <f>IF(Scoresheet!M46=0,0,Scoresheet!M46/(Scoresheet!M46+Scoresheet!N46))</f>
        <v>0.5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0.25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0.25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0.25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0.25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1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0.5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0</v>
      </c>
      <c r="AW46" s="66">
        <f t="shared" si="17"/>
        <v>1</v>
      </c>
      <c r="AX46" s="66">
        <f t="shared" si="18"/>
        <v>1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1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0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0.5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1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0.33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0.33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0.33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0</v>
      </c>
      <c r="AT47" s="66">
        <f t="shared" si="14"/>
        <v>1</v>
      </c>
      <c r="AU47" s="66">
        <f t="shared" si="15"/>
        <v>0</v>
      </c>
      <c r="AV47" s="66">
        <f t="shared" si="16"/>
        <v>0</v>
      </c>
      <c r="AW47" s="66">
        <f t="shared" si="17"/>
        <v>1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1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0.5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1</v>
      </c>
      <c r="J48" s="109">
        <f>IF(Scoresheet!M48=0,0,Scoresheet!M48/(Scoresheet!M48+Scoresheet!N48))</f>
        <v>0.5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0.33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0.33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0.33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0.5</v>
      </c>
      <c r="Z48" s="115">
        <f>IF((Scoresheet!$AB48+Scoresheet!$AC48+Scoresheet!$AD48)=0,0,FLOOR(Scoresheet!AD48/(Scoresheet!$AB48+Scoresheet!$AC48+Scoresheet!$AD48),0.01))</f>
        <v>0.5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0.5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0.5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0</v>
      </c>
      <c r="AT48" s="66">
        <f t="shared" si="14"/>
        <v>1</v>
      </c>
      <c r="AU48" s="66">
        <f t="shared" si="15"/>
        <v>0</v>
      </c>
      <c r="AV48" s="66">
        <f t="shared" si="16"/>
        <v>0</v>
      </c>
      <c r="AW48" s="66">
        <f t="shared" si="17"/>
        <v>1</v>
      </c>
      <c r="AX48" s="66">
        <f t="shared" si="18"/>
        <v>1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1</v>
      </c>
      <c r="BD48" s="66">
        <f t="shared" si="24"/>
        <v>1</v>
      </c>
      <c r="BE48" s="66">
        <f t="shared" si="25"/>
        <v>1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1</v>
      </c>
      <c r="BN48" s="66">
        <f t="shared" si="34"/>
        <v>1</v>
      </c>
      <c r="BO48" s="66">
        <f t="shared" si="35"/>
        <v>0</v>
      </c>
      <c r="BP48" s="66">
        <f t="shared" si="36"/>
        <v>1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0.5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1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0.33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0.33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0.33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1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0.5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0.5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0</v>
      </c>
      <c r="AV49" s="66">
        <f t="shared" si="16"/>
        <v>1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1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1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1</v>
      </c>
      <c r="BQ49" s="66">
        <f t="shared" si="37"/>
        <v>1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0.2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0.2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0.2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0.2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0.2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1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1</v>
      </c>
      <c r="BC50" s="66">
        <f t="shared" si="23"/>
        <v>1</v>
      </c>
      <c r="BD50" s="66">
        <f t="shared" si="24"/>
        <v>1</v>
      </c>
      <c r="BE50" s="66">
        <f t="shared" si="25"/>
        <v>1</v>
      </c>
      <c r="BF50" s="66">
        <f t="shared" si="26"/>
        <v>1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1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1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1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1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0.25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0.25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0.25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0.25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0.33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0.33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0.33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1</v>
      </c>
      <c r="AW51" s="66">
        <f t="shared" si="17"/>
        <v>0</v>
      </c>
      <c r="AX51" s="66">
        <f t="shared" si="18"/>
        <v>1</v>
      </c>
      <c r="AY51" s="66">
        <f t="shared" si="19"/>
        <v>0</v>
      </c>
      <c r="AZ51" s="66">
        <f t="shared" si="20"/>
        <v>0</v>
      </c>
      <c r="BA51" s="66">
        <f t="shared" si="21"/>
        <v>1</v>
      </c>
      <c r="BB51" s="66">
        <f t="shared" si="22"/>
        <v>1</v>
      </c>
      <c r="BC51" s="66">
        <f t="shared" si="23"/>
        <v>1</v>
      </c>
      <c r="BD51" s="66">
        <f t="shared" si="24"/>
        <v>1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1</v>
      </c>
      <c r="BR51" s="66">
        <f t="shared" si="38"/>
        <v>1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1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1</v>
      </c>
      <c r="J52" s="109">
        <f>IF(Scoresheet!M52=0,0,Scoresheet!M52/(Scoresheet!M52+Scoresheet!N52))</f>
        <v>0.5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0.2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0.2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0.2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0.2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0.2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0.5</v>
      </c>
      <c r="V52" s="66">
        <f>IF((Scoresheet!$Y52+Scoresheet!$Z52+Scoresheet!$AA52)=0,0,FLOOR(Scoresheet!Z52/(Scoresheet!$Y52+Scoresheet!$Z52+Scoresheet!$AA52),0.01))</f>
        <v>0.5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1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1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0</v>
      </c>
      <c r="AT52" s="66">
        <f t="shared" si="14"/>
        <v>1</v>
      </c>
      <c r="AU52" s="66">
        <f t="shared" si="15"/>
        <v>0</v>
      </c>
      <c r="AV52" s="66">
        <f t="shared" si="16"/>
        <v>0</v>
      </c>
      <c r="AW52" s="66">
        <f t="shared" si="17"/>
        <v>1</v>
      </c>
      <c r="AX52" s="66">
        <f t="shared" si="18"/>
        <v>1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1</v>
      </c>
      <c r="BF52" s="66">
        <f t="shared" si="26"/>
        <v>1</v>
      </c>
      <c r="BG52" s="66">
        <f t="shared" si="27"/>
        <v>1</v>
      </c>
      <c r="BH52" s="66">
        <f t="shared" si="28"/>
        <v>0</v>
      </c>
      <c r="BI52" s="66">
        <f t="shared" si="29"/>
        <v>1</v>
      </c>
      <c r="BJ52" s="66">
        <f t="shared" si="30"/>
        <v>1</v>
      </c>
      <c r="BK52" s="66">
        <f t="shared" si="31"/>
        <v>0</v>
      </c>
      <c r="BL52" s="66">
        <f t="shared" si="32"/>
        <v>1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1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 xml:space="preserve">OTU 47 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1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1</v>
      </c>
      <c r="J53" s="109">
        <f>IF(Scoresheet!M53=0,0,Scoresheet!M53/(Scoresheet!M53+Scoresheet!N53))</f>
        <v>0.5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0.25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0.25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0.25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0.25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1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1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0</v>
      </c>
      <c r="AT53" s="66">
        <f t="shared" si="14"/>
        <v>1</v>
      </c>
      <c r="AU53" s="66">
        <f t="shared" si="15"/>
        <v>0</v>
      </c>
      <c r="AV53" s="66">
        <f t="shared" si="16"/>
        <v>0</v>
      </c>
      <c r="AW53" s="66">
        <f t="shared" si="17"/>
        <v>1</v>
      </c>
      <c r="AX53" s="66">
        <f t="shared" si="18"/>
        <v>1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1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1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0.5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1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0.5</v>
      </c>
      <c r="Y54" s="66">
        <f>IF((Scoresheet!$AB54+Scoresheet!$AC54+Scoresheet!$AD54)=0,0,FLOOR(Scoresheet!AC54/(Scoresheet!$AB54+Scoresheet!$AC54+Scoresheet!$AD54),0.01))</f>
        <v>0.5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0.5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0</v>
      </c>
      <c r="AT54" s="66">
        <f t="shared" si="14"/>
        <v>1</v>
      </c>
      <c r="AU54" s="66">
        <f t="shared" si="15"/>
        <v>0</v>
      </c>
      <c r="AV54" s="66">
        <f t="shared" si="16"/>
        <v>0</v>
      </c>
      <c r="AW54" s="66">
        <f t="shared" si="17"/>
        <v>1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1</v>
      </c>
      <c r="BD54" s="66">
        <f t="shared" si="24"/>
        <v>1</v>
      </c>
      <c r="BE54" s="66">
        <f t="shared" si="25"/>
        <v>1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1</v>
      </c>
      <c r="BM54" s="66">
        <f t="shared" si="33"/>
        <v>1</v>
      </c>
      <c r="BN54" s="66">
        <f t="shared" si="34"/>
        <v>0</v>
      </c>
      <c r="BO54" s="66">
        <f t="shared" si="35"/>
        <v>0</v>
      </c>
      <c r="BP54" s="66">
        <f t="shared" si="36"/>
        <v>1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0.5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1</v>
      </c>
      <c r="J55" s="109">
        <f>IF(Scoresheet!M55=0,0,Scoresheet!M55/(Scoresheet!M55+Scoresheet!N55))</f>
        <v>0.5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0.33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0.33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0.33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0.5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0</v>
      </c>
      <c r="AV55" s="66">
        <f t="shared" si="16"/>
        <v>0</v>
      </c>
      <c r="AW55" s="66">
        <f t="shared" si="17"/>
        <v>1</v>
      </c>
      <c r="AX55" s="66">
        <f t="shared" si="18"/>
        <v>1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1</v>
      </c>
      <c r="BF55" s="66">
        <f t="shared" si="26"/>
        <v>1</v>
      </c>
      <c r="BG55" s="66">
        <f t="shared" si="27"/>
        <v>1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1</v>
      </c>
      <c r="BQ55" s="66">
        <f t="shared" si="37"/>
        <v>1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0.33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0.33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0.33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0.5</v>
      </c>
      <c r="W56" s="109">
        <f>IF((Scoresheet!$Y56+Scoresheet!$Z56+Scoresheet!$AA56)=0,0,FLOOR(Scoresheet!AA56/(Scoresheet!$Y56+Scoresheet!$Z56+Scoresheet!$AA56),0.01))</f>
        <v>0.5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0.5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0.5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1</v>
      </c>
      <c r="BC56" s="66">
        <f t="shared" si="23"/>
        <v>1</v>
      </c>
      <c r="BD56" s="66">
        <f t="shared" si="24"/>
        <v>1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1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1</v>
      </c>
      <c r="BQ56" s="66">
        <f t="shared" si="37"/>
        <v>1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1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0.5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0.5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1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0.5</v>
      </c>
      <c r="Z57" s="115">
        <f>IF((Scoresheet!$AB57+Scoresheet!$AC57+Scoresheet!$AD57)=0,0,FLOOR(Scoresheet!AD57/(Scoresheet!$AB57+Scoresheet!$AC57+Scoresheet!$AD57),0.01))</f>
        <v>0.5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1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1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1</v>
      </c>
      <c r="BE57" s="66">
        <f t="shared" si="25"/>
        <v>1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1</v>
      </c>
      <c r="BL57" s="66">
        <f t="shared" si="32"/>
        <v>0</v>
      </c>
      <c r="BM57" s="66">
        <f t="shared" si="33"/>
        <v>1</v>
      </c>
      <c r="BN57" s="66">
        <f t="shared" si="34"/>
        <v>1</v>
      </c>
      <c r="BO57" s="66">
        <f t="shared" si="35"/>
        <v>0</v>
      </c>
      <c r="BP57" s="66">
        <f t="shared" si="36"/>
        <v>0</v>
      </c>
      <c r="BQ57" s="66">
        <f t="shared" si="37"/>
        <v>1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1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0.25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0.25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0.25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0.25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1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0.33</v>
      </c>
      <c r="Y58" s="66">
        <f>IF((Scoresheet!$AB58+Scoresheet!$AC58+Scoresheet!$AD58)=0,0,FLOOR(Scoresheet!AC58/(Scoresheet!$AB58+Scoresheet!$AC58+Scoresheet!$AD58),0.01))</f>
        <v>0.33</v>
      </c>
      <c r="Z58" s="115">
        <f>IF((Scoresheet!$AB58+Scoresheet!$AC58+Scoresheet!$AD58)=0,0,FLOOR(Scoresheet!AD58/(Scoresheet!$AB58+Scoresheet!$AC58+Scoresheet!$AD58),0.01))</f>
        <v>0.33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0.5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0.5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1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1</v>
      </c>
      <c r="BC58" s="66">
        <f t="shared" si="23"/>
        <v>1</v>
      </c>
      <c r="BD58" s="66">
        <f t="shared" si="24"/>
        <v>1</v>
      </c>
      <c r="BE58" s="66">
        <f t="shared" si="25"/>
        <v>1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1</v>
      </c>
      <c r="BK58" s="66">
        <f t="shared" si="31"/>
        <v>0</v>
      </c>
      <c r="BL58" s="66">
        <f t="shared" si="32"/>
        <v>1</v>
      </c>
      <c r="BM58" s="66">
        <f t="shared" si="33"/>
        <v>1</v>
      </c>
      <c r="BN58" s="66">
        <f t="shared" si="34"/>
        <v>1</v>
      </c>
      <c r="BO58" s="66">
        <f t="shared" si="35"/>
        <v>0</v>
      </c>
      <c r="BP58" s="66">
        <f t="shared" si="36"/>
        <v>1</v>
      </c>
      <c r="BQ58" s="66">
        <f t="shared" si="37"/>
        <v>1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52</v>
      </c>
      <c r="B108" s="118" t="s">
        <v>21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22</v>
      </c>
      <c r="AQ108" s="96" ph="1">
        <f t="shared" ref="AQ108:BV108" si="91">SUM(AQ7:AQ107)</f>
        <v>52</v>
      </c>
      <c r="AR108" s="96" ph="1">
        <f t="shared" si="91"/>
        <v>52</v>
      </c>
      <c r="AS108" s="96" ph="1">
        <f t="shared" si="91"/>
        <v>22</v>
      </c>
      <c r="AT108" s="96" ph="1">
        <f t="shared" si="91"/>
        <v>28</v>
      </c>
      <c r="AU108" s="96" ph="1">
        <f t="shared" si="91"/>
        <v>8</v>
      </c>
      <c r="AV108" s="96" ph="1">
        <f t="shared" si="91"/>
        <v>13</v>
      </c>
      <c r="AW108" s="96" ph="1">
        <f t="shared" si="91"/>
        <v>27</v>
      </c>
      <c r="AX108" s="96" ph="1">
        <f t="shared" si="91"/>
        <v>18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10</v>
      </c>
      <c r="BB108" s="96" ph="1">
        <f t="shared" si="91"/>
        <v>27</v>
      </c>
      <c r="BC108" s="96" ph="1">
        <f t="shared" si="91"/>
        <v>45</v>
      </c>
      <c r="BD108" s="96" ph="1">
        <f t="shared" si="91"/>
        <v>38</v>
      </c>
      <c r="BE108" s="96" ph="1">
        <f t="shared" si="91"/>
        <v>26</v>
      </c>
      <c r="BF108" s="96" ph="1">
        <f t="shared" si="91"/>
        <v>13</v>
      </c>
      <c r="BG108" s="96" ph="1">
        <f t="shared" si="91"/>
        <v>9</v>
      </c>
      <c r="BH108" s="96" ph="1">
        <f t="shared" si="91"/>
        <v>1</v>
      </c>
      <c r="BI108" s="96" ph="1">
        <f t="shared" si="91"/>
        <v>12</v>
      </c>
      <c r="BJ108" s="96" ph="1">
        <f t="shared" si="91"/>
        <v>21</v>
      </c>
      <c r="BK108" s="96" ph="1">
        <f t="shared" si="91"/>
        <v>39</v>
      </c>
      <c r="BL108" s="96" ph="1">
        <f t="shared" si="91"/>
        <v>12</v>
      </c>
      <c r="BM108" s="96" ph="1">
        <f t="shared" si="91"/>
        <v>19</v>
      </c>
      <c r="BN108" s="96" ph="1">
        <f t="shared" si="91"/>
        <v>35</v>
      </c>
      <c r="BO108" s="96" ph="1">
        <f t="shared" si="91"/>
        <v>2</v>
      </c>
      <c r="BP108" s="96" ph="1">
        <f t="shared" si="91"/>
        <v>41</v>
      </c>
      <c r="BQ108" s="96" ph="1">
        <f t="shared" si="91"/>
        <v>35</v>
      </c>
      <c r="BR108" s="96" ph="1">
        <f t="shared" si="91"/>
        <v>5</v>
      </c>
      <c r="BS108" s="96" ph="1">
        <f t="shared" si="91"/>
        <v>2</v>
      </c>
      <c r="BT108" s="96" ph="1">
        <f t="shared" si="91"/>
        <v>3</v>
      </c>
      <c r="BU108" s="96" ph="1">
        <f t="shared" si="91"/>
        <v>52</v>
      </c>
      <c r="BV108" s="96" ph="1">
        <f t="shared" si="91"/>
        <v>4</v>
      </c>
      <c r="BW108" s="117" t="s">
        <v>22</v>
      </c>
      <c r="BX108" s="117" ph="1">
        <f>SUM(BX7:BX107)</f>
        <v>52</v>
      </c>
      <c r="BY108" s="117" ph="1">
        <f t="shared" ref="BY108:CD108" si="92">SUM(BY7:BY107)</f>
        <v>52</v>
      </c>
      <c r="BZ108" s="117" ph="1">
        <f t="shared" si="92"/>
        <v>52</v>
      </c>
      <c r="CA108" s="117" ph="1">
        <f t="shared" si="92"/>
        <v>52</v>
      </c>
      <c r="CB108" s="117" ph="1">
        <f t="shared" si="92"/>
        <v>52</v>
      </c>
      <c r="CC108" s="117" ph="1">
        <f t="shared" si="92"/>
        <v>52</v>
      </c>
      <c r="CD108" s="117" ph="1">
        <f t="shared" si="92"/>
        <v>52</v>
      </c>
    </row>
    <row r="109" spans="1:82">
      <c r="A109" s="96"/>
      <c r="B109" s="118" t="s">
        <v>23</v>
      </c>
      <c r="C109" s="117"/>
      <c r="D109" s="123">
        <f>SUM(D7:D107)</f>
        <v>5</v>
      </c>
      <c r="E109" s="97">
        <f t="shared" ref="E109:AH109" si="93">SUM(E7:E107)</f>
        <v>21.5</v>
      </c>
      <c r="F109" s="97">
        <f>SUM(F7:F107)</f>
        <v>17.5</v>
      </c>
      <c r="G109" s="97">
        <f t="shared" si="93"/>
        <v>5</v>
      </c>
      <c r="H109" s="97">
        <f t="shared" si="93"/>
        <v>8</v>
      </c>
      <c r="I109" s="97">
        <f t="shared" si="93"/>
        <v>22.5</v>
      </c>
      <c r="J109" s="123">
        <f t="shared" si="93"/>
        <v>13.5</v>
      </c>
      <c r="K109" s="97">
        <f t="shared" si="93"/>
        <v>0</v>
      </c>
      <c r="L109" s="97">
        <f t="shared" si="93"/>
        <v>0.58000000000000007</v>
      </c>
      <c r="M109" s="97">
        <f t="shared" si="93"/>
        <v>3.0200000000000005</v>
      </c>
      <c r="N109" s="97">
        <f t="shared" si="93"/>
        <v>9.0399999999999991</v>
      </c>
      <c r="O109" s="97">
        <f t="shared" si="93"/>
        <v>15.019999999999998</v>
      </c>
      <c r="P109" s="97">
        <f t="shared" si="93"/>
        <v>11.86</v>
      </c>
      <c r="Q109" s="97">
        <f t="shared" si="93"/>
        <v>7.120000000000001</v>
      </c>
      <c r="R109" s="97">
        <f t="shared" si="93"/>
        <v>3.1100000000000003</v>
      </c>
      <c r="S109" s="123">
        <f t="shared" si="93"/>
        <v>2.08</v>
      </c>
      <c r="T109" s="97">
        <f t="shared" si="93"/>
        <v>1</v>
      </c>
      <c r="U109" s="97">
        <f t="shared" si="93"/>
        <v>7.33</v>
      </c>
      <c r="V109" s="97">
        <f t="shared" si="93"/>
        <v>11.33</v>
      </c>
      <c r="W109" s="123">
        <f t="shared" si="93"/>
        <v>33.33</v>
      </c>
      <c r="X109" s="97">
        <f t="shared" si="93"/>
        <v>8.83</v>
      </c>
      <c r="Y109" s="97">
        <f t="shared" si="93"/>
        <v>12.83</v>
      </c>
      <c r="Z109" s="123">
        <f t="shared" si="93"/>
        <v>30.33</v>
      </c>
      <c r="AA109" s="97">
        <f t="shared" si="93"/>
        <v>1</v>
      </c>
      <c r="AB109" s="97">
        <f t="shared" si="93"/>
        <v>26.83</v>
      </c>
      <c r="AC109" s="97">
        <f t="shared" si="93"/>
        <v>20.659999999999997</v>
      </c>
      <c r="AD109" s="97">
        <f t="shared" si="93"/>
        <v>2.66</v>
      </c>
      <c r="AE109" s="123">
        <f t="shared" si="93"/>
        <v>0.83000000000000007</v>
      </c>
      <c r="AF109" s="97">
        <f t="shared" si="93"/>
        <v>1.33</v>
      </c>
      <c r="AG109" s="97">
        <f t="shared" si="93"/>
        <v>48.83</v>
      </c>
      <c r="AH109" s="123">
        <f t="shared" si="93"/>
        <v>1.83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24</v>
      </c>
      <c r="C110" s="117"/>
      <c r="D110" s="123">
        <f>AR108</f>
        <v>52</v>
      </c>
      <c r="E110" s="97">
        <f>BY108</f>
        <v>52</v>
      </c>
      <c r="F110" s="97">
        <f>BY108</f>
        <v>52</v>
      </c>
      <c r="G110" s="97">
        <f>BY108</f>
        <v>52</v>
      </c>
      <c r="H110" s="97">
        <f>BY108</f>
        <v>52</v>
      </c>
      <c r="I110" s="97">
        <f>BY108</f>
        <v>52</v>
      </c>
      <c r="J110" s="123">
        <f>BY108</f>
        <v>52</v>
      </c>
      <c r="K110" s="98">
        <f>BZ108</f>
        <v>52</v>
      </c>
      <c r="L110" s="98">
        <f>BZ108</f>
        <v>52</v>
      </c>
      <c r="M110" s="98">
        <f>BZ108</f>
        <v>52</v>
      </c>
      <c r="N110" s="98">
        <f>BZ108</f>
        <v>52</v>
      </c>
      <c r="O110" s="98">
        <f>BZ108</f>
        <v>52</v>
      </c>
      <c r="P110" s="98">
        <f>BZ108</f>
        <v>52</v>
      </c>
      <c r="Q110" s="98">
        <f>BZ108</f>
        <v>52</v>
      </c>
      <c r="R110" s="98">
        <f>BZ108</f>
        <v>52</v>
      </c>
      <c r="S110" s="119">
        <f>BZ108</f>
        <v>52</v>
      </c>
      <c r="T110" s="99">
        <f>CA108</f>
        <v>52</v>
      </c>
      <c r="U110" s="99">
        <f>CA108</f>
        <v>52</v>
      </c>
      <c r="V110" s="99">
        <f>CA108</f>
        <v>52</v>
      </c>
      <c r="W110" s="120">
        <f>CA108</f>
        <v>52</v>
      </c>
      <c r="X110" s="117">
        <f>CB108</f>
        <v>52</v>
      </c>
      <c r="Y110" s="117">
        <f>CB108</f>
        <v>52</v>
      </c>
      <c r="Z110" s="118">
        <f>CB108</f>
        <v>52</v>
      </c>
      <c r="AA110" s="101">
        <f>CC108</f>
        <v>52</v>
      </c>
      <c r="AB110" s="101">
        <f>CC108</f>
        <v>52</v>
      </c>
      <c r="AC110" s="101">
        <f>CC108</f>
        <v>52</v>
      </c>
      <c r="AD110" s="101">
        <f>CC108</f>
        <v>52</v>
      </c>
      <c r="AE110" s="121">
        <f>CC108</f>
        <v>52</v>
      </c>
      <c r="AF110" s="95">
        <f>CD108</f>
        <v>52</v>
      </c>
      <c r="AG110" s="95">
        <f>CD108</f>
        <v>52</v>
      </c>
      <c r="AH110" s="122">
        <f>CD108</f>
        <v>52</v>
      </c>
      <c r="AI110" s="95"/>
      <c r="AJ110" s="95"/>
      <c r="AK110" s="95"/>
      <c r="AL110" s="95"/>
      <c r="AM110" s="95"/>
      <c r="AN110" s="95"/>
      <c r="AP110" s="66" t="s">
        <v>36</v>
      </c>
      <c r="AQ110" s="66">
        <f>SUM(BX108:CD108)</f>
        <v>364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38</v>
      </c>
      <c r="AQ111" s="66">
        <f>AQ108*7-SUM(BX108:CD108)</f>
        <v>0</v>
      </c>
    </row>
    <row r="112" spans="1:82">
      <c r="A112" s="96"/>
      <c r="B112" s="96" t="s">
        <v>25</v>
      </c>
      <c r="C112" s="96"/>
      <c r="D112" s="59">
        <f>(D109/AR108)*100</f>
        <v>9.6153846153846168</v>
      </c>
      <c r="E112" s="59">
        <f>(E109/BY108)*100</f>
        <v>41.346153846153847</v>
      </c>
      <c r="F112" s="59">
        <f>(F109/BY108)*100</f>
        <v>33.653846153846153</v>
      </c>
      <c r="G112" s="59">
        <f>(G109/BY108)*100</f>
        <v>9.6153846153846168</v>
      </c>
      <c r="H112" s="59">
        <f>(H109/BY108)*100</f>
        <v>15.384615384615385</v>
      </c>
      <c r="I112" s="59">
        <f>(I109/BY108)*100</f>
        <v>43.269230769230774</v>
      </c>
      <c r="J112" s="59">
        <f>(J109/BY108)*100</f>
        <v>25.961538461538463</v>
      </c>
      <c r="K112" s="59">
        <f>(K109/BZ108)*100</f>
        <v>0</v>
      </c>
      <c r="L112" s="59">
        <f>(L109/BZ108)*100</f>
        <v>1.1153846153846154</v>
      </c>
      <c r="M112" s="59">
        <f>(M109/BZ108)*100</f>
        <v>5.8076923076923093</v>
      </c>
      <c r="N112" s="59">
        <f>(N109/BZ108)*100</f>
        <v>17.384615384615383</v>
      </c>
      <c r="O112" s="59">
        <f>(O109/BZ108)*100</f>
        <v>28.88461538461538</v>
      </c>
      <c r="P112" s="59">
        <f>(P109/BZ108)*100</f>
        <v>22.807692307692307</v>
      </c>
      <c r="Q112" s="59">
        <f>(Q109/BZ108)*100</f>
        <v>13.692307692307695</v>
      </c>
      <c r="R112" s="59">
        <f>(R109/BZ108)*100</f>
        <v>5.9807692307692308</v>
      </c>
      <c r="S112" s="59">
        <f>(S109/BZ108)*100</f>
        <v>4</v>
      </c>
      <c r="T112" s="59">
        <f>(T109/CA108)*100</f>
        <v>1.9230769230769231</v>
      </c>
      <c r="U112" s="59">
        <f>(U109/CA108)*100</f>
        <v>14.096153846153847</v>
      </c>
      <c r="V112" s="59">
        <f>(V109/CA108)*100</f>
        <v>21.78846153846154</v>
      </c>
      <c r="W112" s="59">
        <f>(W109/CA108)*100</f>
        <v>64.096153846153854</v>
      </c>
      <c r="X112" s="59">
        <f>(X109/CB108)*100</f>
        <v>16.98076923076923</v>
      </c>
      <c r="Y112" s="59">
        <f>(Y109/CB108)*100</f>
        <v>24.673076923076923</v>
      </c>
      <c r="Z112" s="59">
        <f>(Z109/CB108)*100</f>
        <v>58.326923076923073</v>
      </c>
      <c r="AA112" s="59">
        <f>(AA109/CC108)*100</f>
        <v>1.9230769230769231</v>
      </c>
      <c r="AB112" s="59">
        <f>(AB109/CC108)*100</f>
        <v>51.596153846153847</v>
      </c>
      <c r="AC112" s="59">
        <f>(AC109/CC108)*100</f>
        <v>39.730769230769226</v>
      </c>
      <c r="AD112" s="59">
        <f>(AD109/CC108)*100</f>
        <v>5.115384615384615</v>
      </c>
      <c r="AE112" s="59">
        <f>(AE109/CC108)*100</f>
        <v>1.5961538461538465</v>
      </c>
      <c r="AF112" s="59">
        <f>(AF109/CD108)*100</f>
        <v>2.5576923076923075</v>
      </c>
      <c r="AG112" s="59">
        <f>(AG109/CD108)*100</f>
        <v>93.903846153846146</v>
      </c>
      <c r="AH112" s="59">
        <f>(AH109/CD108)*100</f>
        <v>3.5192307692307696</v>
      </c>
      <c r="AP112" s="66" t="s">
        <v>37</v>
      </c>
      <c r="AQ112" s="66">
        <f>AQ108*7</f>
        <v>364</v>
      </c>
    </row>
    <row r="114" spans="42:43">
      <c r="AP114" s="66" t="s">
        <v>39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2012-05-16T05:59:08Z</dcterms:modified>
</cp:coreProperties>
</file>